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0" yWindow="48" windowWidth="19320" windowHeight="10116" activeTab="0"/>
  </bookViews>
  <sheets>
    <sheet name="Drag coefficient" sheetId="1" r:id="rId1"/>
    <sheet name="matlab code" sheetId="2" r:id="rId2"/>
    <sheet name="Code" sheetId="3" state="hidden" r:id="rId3"/>
    <sheet name="Ref_1" sheetId="4" state="hidden" r:id="rId4"/>
    <sheet name="Ref" sheetId="5" r:id="rId5"/>
  </sheets>
  <definedNames/>
  <calcPr fullCalcOnLoad="1" iterate="1" iterateCount="100" iterateDelta="1E-05"/>
</workbook>
</file>

<file path=xl/sharedStrings.xml><?xml version="1.0" encoding="utf-8"?>
<sst xmlns="http://schemas.openxmlformats.org/spreadsheetml/2006/main" count="155" uniqueCount="109">
  <si>
    <t>(24*Re^-1)^10 + (21*Re^-0.67)^10 + (4*Re^-0.33)^10 + (0.4)^10</t>
  </si>
  <si>
    <t>(  (0.148*Re^0.11)^-10 + (0.5)^-10 )^-1</t>
  </si>
  <si>
    <t>( 1.57 * 10^8*Re^-1.625 )^10</t>
  </si>
  <si>
    <t>((6*10^-17*Re^2.63)^-10 + (0.2)^-10  )^-1</t>
  </si>
  <si>
    <t>CD =</t>
  </si>
  <si>
    <t>Re =</t>
  </si>
  <si>
    <t>f1</t>
  </si>
  <si>
    <t>f2</t>
  </si>
  <si>
    <t>f3</t>
  </si>
  <si>
    <t>f4</t>
  </si>
  <si>
    <t xml:space="preserve">    </t>
  </si>
  <si>
    <t xml:space="preserve">Jaber Almedeij </t>
  </si>
  <si>
    <t>Powder Technology 186 (2008) 218–223</t>
  </si>
  <si>
    <t>Available online at www.sciencedirect.com</t>
  </si>
  <si>
    <t>www.elsevier.com/locate/powtec</t>
  </si>
  <si>
    <t>Drag coefficient of flow around a sphere: Matching asymptotically the wide trend</t>
  </si>
  <si>
    <t>Drag Coefficcient</t>
  </si>
  <si>
    <t>Re</t>
  </si>
  <si>
    <t>CD</t>
  </si>
  <si>
    <t>Application</t>
  </si>
  <si>
    <t>[1]</t>
  </si>
  <si>
    <t>f1 = (24 * Re ^ -1) ^ 10 + (21 * Re ^ -0.67) ^ 10 + (4 * Re ^ -0.33) ^ 10 + (0.4) ^ 10</t>
  </si>
  <si>
    <t>f2 = ((0.148 * Re ^ 0.11) ^ -10 + (0.5) ^ -10) ^ -1</t>
  </si>
  <si>
    <t>f3 = (1.57 * 10 ^ 8 * Re ^ -1.625) ^ 10</t>
  </si>
  <si>
    <t>f4 = ((6 * 10 ^ -17 * Re ^ 2.63) ^ -10 + (0.2) ^ -10) ^ -1</t>
  </si>
  <si>
    <t>CD = (1 / ((f1 + f2) ^ -1 + (f3) ^ -1) + f4) ^ 0.1</t>
  </si>
  <si>
    <t>End Function</t>
  </si>
  <si>
    <t>'Drag coefficient of flow around a sphere: Matching asymptotically the wide trend</t>
  </si>
  <si>
    <t>'Jaber Almedeij</t>
  </si>
  <si>
    <t>'Powder Technology 186 (2008) 218–223</t>
  </si>
  <si>
    <t>'Available online at www.sciencedirect.com</t>
  </si>
  <si>
    <t>'www.elsevier.com/locate/powtec</t>
  </si>
  <si>
    <t>'For very small Reynolds numbers, Stokes proposed an analytical solution of drag coefficient by</t>
  </si>
  <si>
    <t>'solving the general differential equation of Navier–Stokes</t>
  </si>
  <si>
    <t>'</t>
  </si>
  <si>
    <t>'CD = 24 / Re              Eq.1</t>
  </si>
  <si>
    <t>'The Stokes solution neglects the effects of inertia and is acceptable roughly for Re &lt; 0.4,</t>
  </si>
  <si>
    <t>'when the laminar boundary layer is not separated from the particle.</t>
  </si>
  <si>
    <t>'Fig. 1. Drag coefficient for the wide range of Particle Reynolds numbers.</t>
  </si>
  <si>
    <t>'Data shown in the figure obtained from Stokes regime by Eq. (1) and from experiments</t>
  </si>
  <si>
    <t>'available in the literature [26,27].</t>
  </si>
  <si>
    <t>Code of function "Slurry_Drag_Coefficient_CD_Re"</t>
  </si>
  <si>
    <t>Function Slurry_Drag_Coefficient_CD_Re(Re)</t>
  </si>
  <si>
    <t>Slurry_Drag_Coefficient_CD_Re = CD</t>
  </si>
  <si>
    <t>Drag coefficient of spherical particles.</t>
  </si>
  <si>
    <t>Particle_Drag_Coefficient_CD_Re</t>
  </si>
  <si>
    <t>Table</t>
  </si>
  <si>
    <t>Particle Reynolds</t>
  </si>
  <si>
    <r>
      <t>Re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 =</t>
    </r>
  </si>
  <si>
    <t>v :</t>
  </si>
  <si>
    <r>
      <rPr>
        <sz val="11"/>
        <color indexed="8"/>
        <rFont val="Symbol"/>
        <family val="1"/>
      </rPr>
      <t>r</t>
    </r>
    <r>
      <rPr>
        <sz val="11"/>
        <color theme="1"/>
        <rFont val="Calibri"/>
        <family val="2"/>
      </rPr>
      <t xml:space="preserve"> =</t>
    </r>
  </si>
  <si>
    <r>
      <rPr>
        <sz val="11"/>
        <color indexed="8"/>
        <rFont val="Symbol"/>
        <family val="1"/>
      </rPr>
      <t>m</t>
    </r>
    <r>
      <rPr>
        <sz val="11"/>
        <color theme="1"/>
        <rFont val="Calibri"/>
        <family val="2"/>
      </rPr>
      <t xml:space="preserve"> =</t>
    </r>
  </si>
  <si>
    <t>Fluid velocity</t>
  </si>
  <si>
    <t>Particle diameter</t>
  </si>
  <si>
    <t>Fluid density</t>
  </si>
  <si>
    <t>Fluid absolute viscosity</t>
  </si>
  <si>
    <t>Shperical particle drag coefficient  CD</t>
  </si>
  <si>
    <t xml:space="preserve"> </t>
  </si>
  <si>
    <t>Visual Basic function</t>
  </si>
  <si>
    <t>f1 =</t>
  </si>
  <si>
    <t>f2 =</t>
  </si>
  <si>
    <t>f3 =</t>
  </si>
  <si>
    <t>f4=</t>
  </si>
  <si>
    <t>( 1 /  ( ( f1 + f2 )^-1 + (f3)^-1  ) + f4 ) )^0.1</t>
  </si>
  <si>
    <t>CD = Particle_Drag_Coefficient_CD_Re</t>
  </si>
  <si>
    <t>(Now, the download is not free)</t>
  </si>
  <si>
    <t>m/s</t>
  </si>
  <si>
    <t>Pa s</t>
  </si>
  <si>
    <r>
      <t>kg/m</t>
    </r>
    <r>
      <rPr>
        <vertAlign val="superscript"/>
        <sz val="11"/>
        <color indexed="8"/>
        <rFont val="Calibri"/>
        <family val="2"/>
      </rPr>
      <t>3</t>
    </r>
  </si>
  <si>
    <r>
      <t>v * d</t>
    </r>
    <r>
      <rPr>
        <vertAlign val="subscript"/>
        <sz val="11"/>
        <color indexed="8"/>
        <rFont val="Arial"/>
        <family val="2"/>
      </rPr>
      <t>p</t>
    </r>
    <r>
      <rPr>
        <sz val="11"/>
        <color theme="1"/>
        <rFont val="Calibri"/>
        <family val="2"/>
      </rPr>
      <t xml:space="preserve"> * </t>
    </r>
    <r>
      <rPr>
        <sz val="11"/>
        <color indexed="8"/>
        <rFont val="Symbol"/>
        <family val="1"/>
      </rPr>
      <t>r / m</t>
    </r>
  </si>
  <si>
    <r>
      <t>d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 :</t>
    </r>
  </si>
  <si>
    <r>
      <t>Re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 xml:space="preserve"> =</t>
    </r>
  </si>
  <si>
    <r>
      <t>C</t>
    </r>
    <r>
      <rPr>
        <vertAlign val="subscript"/>
        <sz val="11"/>
        <color indexed="8"/>
        <rFont val="Calibri"/>
        <family val="2"/>
      </rPr>
      <t>D</t>
    </r>
    <r>
      <rPr>
        <sz val="11"/>
        <color theme="1"/>
        <rFont val="Calibri"/>
        <family val="2"/>
      </rPr>
      <t xml:space="preserve"> =</t>
    </r>
  </si>
  <si>
    <t>Rev. cjc. 23.09.2018</t>
  </si>
  <si>
    <t>m</t>
  </si>
  <si>
    <r>
      <rPr>
        <b/>
        <sz val="11"/>
        <color indexed="10"/>
        <rFont val="Calibri"/>
        <family val="2"/>
      </rPr>
      <t>(</t>
    </r>
    <r>
      <rPr>
        <sz val="11"/>
        <color theme="1"/>
        <rFont val="Calibri"/>
        <family val="2"/>
      </rPr>
      <t xml:space="preserve"> 1 /  </t>
    </r>
    <r>
      <rPr>
        <b/>
        <sz val="14"/>
        <color indexed="17"/>
        <rFont val="Calibri"/>
        <family val="2"/>
      </rPr>
      <t>(</t>
    </r>
    <r>
      <rPr>
        <sz val="14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 f1 + f2 )^-1</t>
    </r>
    <r>
      <rPr>
        <sz val="11"/>
        <color theme="1"/>
        <rFont val="Calibri"/>
        <family val="2"/>
      </rPr>
      <t xml:space="preserve"> +</t>
    </r>
    <r>
      <rPr>
        <b/>
        <sz val="11"/>
        <color indexed="8"/>
        <rFont val="Calibri"/>
        <family val="2"/>
      </rPr>
      <t xml:space="preserve"> (f3)^-1</t>
    </r>
    <r>
      <rPr>
        <b/>
        <sz val="11"/>
        <color indexed="8"/>
        <rFont val="Calibri"/>
        <family val="2"/>
      </rPr>
      <t xml:space="preserve"> </t>
    </r>
    <r>
      <rPr>
        <b/>
        <sz val="14"/>
        <color indexed="54"/>
        <rFont val="Calibri"/>
        <family val="2"/>
      </rPr>
      <t xml:space="preserve"> </t>
    </r>
    <r>
      <rPr>
        <b/>
        <sz val="14"/>
        <color indexed="17"/>
        <rFont val="Calibri"/>
        <family val="2"/>
      </rPr>
      <t>)</t>
    </r>
    <r>
      <rPr>
        <b/>
        <sz val="14"/>
        <color indexed="54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+ </t>
    </r>
    <r>
      <rPr>
        <b/>
        <sz val="11"/>
        <color indexed="8"/>
        <rFont val="Calibri"/>
        <family val="2"/>
      </rPr>
      <t>f4</t>
    </r>
    <r>
      <rPr>
        <sz val="11"/>
        <color theme="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)^0.1</t>
    </r>
    <r>
      <rPr>
        <sz val="11"/>
        <color theme="1"/>
        <rFont val="Calibri"/>
        <family val="2"/>
      </rPr>
      <t xml:space="preserve"> </t>
    </r>
  </si>
  <si>
    <t>f3 =( 1.57 * 10^8*Re^-1.625 )^10;</t>
  </si>
  <si>
    <t>end</t>
  </si>
  <si>
    <t>%Application</t>
  </si>
  <si>
    <t>%CD =</t>
  </si>
  <si>
    <t>%Rep =</t>
  </si>
  <si>
    <t>%f1 =</t>
  </si>
  <si>
    <t>%f2 =</t>
  </si>
  <si>
    <t>%f3 =</t>
  </si>
  <si>
    <t>%f4=</t>
  </si>
  <si>
    <t>function Cd = dragCoefficient(Re)</t>
  </si>
  <si>
    <t xml:space="preserve">                        % 10.08.2020</t>
  </si>
  <si>
    <t xml:space="preserve">% Drag coefficient [1] of a sphere as a </t>
  </si>
  <si>
    <t>% function of the Reynolds number "Re"</t>
  </si>
  <si>
    <t>% Re = input('enter Reynolds number = ');</t>
  </si>
  <si>
    <t>Re=15000  % Needs to be only a comment if</t>
  </si>
  <si>
    <t xml:space="preserve">          % is to be called as a function</t>
  </si>
  <si>
    <t>f1 =(24*Re^-1)^10 + (21*Re^-0.67)^10 +...</t>
  </si>
  <si>
    <t xml:space="preserve">    (4*Re^-0.33)^10 + (0.4)^10;</t>
  </si>
  <si>
    <t>f2 =((0.148*Re^0.11)^-10 + (0.5)^-10 )^-1;</t>
  </si>
  <si>
    <t>((6*10^-17*Re^2.63)^-10+(0.2)^-10)^-1;</t>
  </si>
  <si>
    <t>Cd = (1/((f1 + f2)^-1 + (f3)^-1) + f4)^0.1;</t>
  </si>
  <si>
    <t>% Press Run and enter de Reynolds number</t>
  </si>
  <si>
    <t>%Note</t>
  </si>
  <si>
    <t xml:space="preserve">( 1/((f1+f2)^-1+(f3)^-1)+f4)^0.1 </t>
  </si>
  <si>
    <t>% ___________________________________</t>
  </si>
  <si>
    <t>% [1]</t>
  </si>
  <si>
    <t>%Drag coefficient of flow around a sphere:</t>
  </si>
  <si>
    <t>%Matching asymptotically the wide trend</t>
  </si>
  <si>
    <t xml:space="preserve">%Jaber Almedeij </t>
  </si>
  <si>
    <t>%Powder Technology 186 (2008) 218–223</t>
  </si>
  <si>
    <t>%Available online at www.sciencedirect.com</t>
  </si>
  <si>
    <t>%www.elsevier.com/locate/powtec</t>
  </si>
  <si>
    <t>%(Now, the download is not free)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</si>
</sst>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.0"/>
    <numFmt numFmtId="165" formatCode="0.000"/>
    <numFmt numFmtId="166" formatCode="0.0"/>
    <numFmt numFmtId="167" formatCode="0.E+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</font>
    <font>
      <vertAlign val="subscript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40"/>
      <name val="Calibri"/>
      <family val="2"/>
    </font>
    <font>
      <b/>
      <sz val="14"/>
      <color indexed="54"/>
      <name val="Calibri"/>
      <family val="2"/>
    </font>
    <font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8"/>
      <color indexed="40"/>
      <name val="Calibri"/>
      <family val="2"/>
    </font>
    <font>
      <b/>
      <sz val="14"/>
      <color indexed="17"/>
      <name val="Calibri"/>
      <family val="2"/>
    </font>
    <font>
      <b/>
      <sz val="14"/>
      <color indexed="4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8"/>
      <color indexed="8"/>
      <name val="Calibri"/>
      <family val="2"/>
    </font>
    <font>
      <b/>
      <vertAlign val="subscript"/>
      <sz val="1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  <font>
      <sz val="8"/>
      <color rgb="FF00B0F0"/>
      <name val="Calibri"/>
      <family val="2"/>
    </font>
    <font>
      <sz val="14"/>
      <color theme="1"/>
      <name val="Calibri"/>
      <family val="2"/>
    </font>
    <font>
      <b/>
      <sz val="14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>
        <color rgb="FF00B0F0"/>
      </left>
      <right/>
      <top/>
      <bottom/>
    </border>
    <border>
      <left style="double">
        <color rgb="FF00B0F0"/>
      </left>
      <right/>
      <top style="double">
        <color rgb="FF00B0F0"/>
      </top>
      <bottom/>
    </border>
    <border>
      <left/>
      <right/>
      <top style="double">
        <color rgb="FF00B0F0"/>
      </top>
      <bottom/>
    </border>
    <border>
      <left style="double">
        <color rgb="FF00B0F0"/>
      </left>
      <right/>
      <top/>
      <bottom style="double">
        <color rgb="FF00B0F0"/>
      </bottom>
    </border>
    <border>
      <left/>
      <right/>
      <top/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/>
    </border>
    <border>
      <left/>
      <right style="double">
        <color rgb="FF00B0F0"/>
      </right>
      <top/>
      <bottom/>
    </border>
    <border>
      <left/>
      <right style="double">
        <color rgb="FF00B0F0"/>
      </right>
      <top/>
      <bottom style="double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double">
        <color rgb="FF00B0F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11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ill="1" applyBorder="1" applyAlignment="1">
      <alignment/>
    </xf>
    <xf numFmtId="166" fontId="0" fillId="33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33" borderId="0" xfId="0" applyFill="1" applyBorder="1" applyAlignment="1">
      <alignment horizontal="left"/>
    </xf>
    <xf numFmtId="3" fontId="0" fillId="33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/>
    </xf>
    <xf numFmtId="0" fontId="0" fillId="8" borderId="0" xfId="0" applyFill="1" applyBorder="1" applyAlignment="1">
      <alignment/>
    </xf>
    <xf numFmtId="0" fontId="0" fillId="8" borderId="19" xfId="0" applyFill="1" applyBorder="1" applyAlignment="1">
      <alignment horizontal="right"/>
    </xf>
    <xf numFmtId="0" fontId="0" fillId="8" borderId="20" xfId="0" applyFill="1" applyBorder="1" applyAlignment="1">
      <alignment horizontal="right"/>
    </xf>
    <xf numFmtId="0" fontId="0" fillId="8" borderId="21" xfId="0" applyFill="1" applyBorder="1" applyAlignment="1">
      <alignment horizontal="left"/>
    </xf>
    <xf numFmtId="0" fontId="0" fillId="8" borderId="21" xfId="0" applyFill="1" applyBorder="1" applyAlignment="1">
      <alignment/>
    </xf>
    <xf numFmtId="0" fontId="0" fillId="8" borderId="22" xfId="0" applyFill="1" applyBorder="1" applyAlignment="1">
      <alignment horizontal="right"/>
    </xf>
    <xf numFmtId="0" fontId="0" fillId="8" borderId="23" xfId="0" applyFill="1" applyBorder="1" applyAlignment="1">
      <alignment/>
    </xf>
    <xf numFmtId="0" fontId="0" fillId="8" borderId="24" xfId="0" applyFill="1" applyBorder="1" applyAlignment="1">
      <alignment/>
    </xf>
    <xf numFmtId="0" fontId="0" fillId="8" borderId="25" xfId="0" applyFill="1" applyBorder="1" applyAlignment="1">
      <alignment/>
    </xf>
    <xf numFmtId="0" fontId="0" fillId="8" borderId="26" xfId="0" applyFill="1" applyBorder="1" applyAlignment="1">
      <alignment/>
    </xf>
    <xf numFmtId="0" fontId="51" fillId="0" borderId="0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9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33" borderId="27" xfId="0" applyNumberFormat="1" applyFill="1" applyBorder="1" applyAlignment="1">
      <alignment horizontal="center"/>
    </xf>
    <xf numFmtId="165" fontId="0" fillId="34" borderId="28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4" xfId="0" applyBorder="1" applyAlignment="1">
      <alignment horizontal="center"/>
    </xf>
    <xf numFmtId="165" fontId="0" fillId="34" borderId="35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5" fillId="35" borderId="0" xfId="0" applyFont="1" applyFill="1" applyBorder="1" applyAlignment="1">
      <alignment/>
    </xf>
    <xf numFmtId="0" fontId="35" fillId="35" borderId="0" xfId="0" applyFont="1" applyFill="1" applyAlignment="1">
      <alignment horizontal="left"/>
    </xf>
    <xf numFmtId="0" fontId="35" fillId="35" borderId="0" xfId="0" applyFont="1" applyFill="1" applyAlignment="1">
      <alignment/>
    </xf>
    <xf numFmtId="0" fontId="35" fillId="35" borderId="0" xfId="0" applyFont="1" applyFill="1" applyAlignment="1">
      <alignment horizontal="center"/>
    </xf>
    <xf numFmtId="3" fontId="35" fillId="35" borderId="0" xfId="0" applyNumberFormat="1" applyFont="1" applyFill="1" applyAlignment="1">
      <alignment horizontal="center"/>
    </xf>
    <xf numFmtId="165" fontId="35" fillId="35" borderId="0" xfId="0" applyNumberFormat="1" applyFont="1" applyFill="1" applyAlignment="1">
      <alignment horizontal="center"/>
    </xf>
    <xf numFmtId="0" fontId="5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11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Drag Coefficient  C</a:t>
            </a:r>
            <a:r>
              <a:rPr lang="en-US" cap="none" sz="1800" b="1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= f(Re)</a:t>
            </a:r>
          </a:p>
        </c:rich>
      </c:tx>
      <c:layout>
        <c:manualLayout>
          <c:xMode val="factor"/>
          <c:yMode val="factor"/>
          <c:x val="0.02725"/>
          <c:y val="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25"/>
          <c:y val="-0.016"/>
          <c:w val="0.92525"/>
          <c:h val="0.99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'Drag coefficient'!$C$46:$C$93</c:f>
              <c:numCache/>
            </c:numRef>
          </c:xVal>
          <c:yVal>
            <c:numRef>
              <c:f>'Drag coefficient'!$H$46:$H$93</c:f>
              <c:numCache/>
            </c:numRef>
          </c:yVal>
          <c:smooth val="1"/>
        </c:ser>
        <c:axId val="43122050"/>
        <c:axId val="52554131"/>
      </c:scatterChart>
      <c:valAx>
        <c:axId val="4312205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Reynolds number   Re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4131"/>
        <c:crossesAt val="0.01"/>
        <c:crossBetween val="midCat"/>
        <c:dispUnits/>
      </c:valAx>
      <c:valAx>
        <c:axId val="52554131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22050"/>
        <c:crossesAt val="1E-05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190500</xdr:colOff>
      <xdr:row>4</xdr:row>
      <xdr:rowOff>161925</xdr:rowOff>
    </xdr:from>
    <xdr:to>
      <xdr:col>6</xdr:col>
      <xdr:colOff>847725</xdr:colOff>
      <xdr:row>18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904875"/>
          <a:ext cx="42005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43</xdr:row>
      <xdr:rowOff>28575</xdr:rowOff>
    </xdr:from>
    <xdr:to>
      <xdr:col>18</xdr:col>
      <xdr:colOff>314325</xdr:colOff>
      <xdr:row>55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8220075"/>
          <a:ext cx="425767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838200</xdr:colOff>
      <xdr:row>22</xdr:row>
      <xdr:rowOff>104775</xdr:rowOff>
    </xdr:from>
    <xdr:to>
      <xdr:col>13</xdr:col>
      <xdr:colOff>485775</xdr:colOff>
      <xdr:row>34</xdr:row>
      <xdr:rowOff>180975</xdr:rowOff>
    </xdr:to>
    <xdr:graphicFrame>
      <xdr:nvGraphicFramePr>
        <xdr:cNvPr id="3" name="4 Gráfico"/>
        <xdr:cNvGraphicFramePr/>
      </xdr:nvGraphicFramePr>
      <xdr:xfrm>
        <a:off x="5762625" y="4419600"/>
        <a:ext cx="49625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0</xdr:row>
      <xdr:rowOff>28575</xdr:rowOff>
    </xdr:from>
    <xdr:to>
      <xdr:col>18</xdr:col>
      <xdr:colOff>28575</xdr:colOff>
      <xdr:row>20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28575"/>
          <a:ext cx="5791200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20</xdr:row>
      <xdr:rowOff>142875</xdr:rowOff>
    </xdr:from>
    <xdr:to>
      <xdr:col>17</xdr:col>
      <xdr:colOff>571500</xdr:colOff>
      <xdr:row>42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4905375"/>
          <a:ext cx="5772150" cy="512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44</xdr:row>
      <xdr:rowOff>47625</xdr:rowOff>
    </xdr:from>
    <xdr:to>
      <xdr:col>22</xdr:col>
      <xdr:colOff>19050</xdr:colOff>
      <xdr:row>70</xdr:row>
      <xdr:rowOff>104775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0429875"/>
          <a:ext cx="12887325" cy="620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O9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4.140625" style="0" customWidth="1"/>
    <col min="3" max="14" width="13.28125" style="0" customWidth="1"/>
  </cols>
  <sheetData>
    <row r="1" spans="8:15" ht="15" thickBot="1">
      <c r="H1" s="1"/>
      <c r="I1" s="1"/>
      <c r="O1" s="74" t="s">
        <v>73</v>
      </c>
    </row>
    <row r="2" spans="2:15" ht="15" thickTop="1">
      <c r="B2" s="45"/>
      <c r="C2" s="46" t="s">
        <v>44</v>
      </c>
      <c r="D2" s="47"/>
      <c r="E2" s="47"/>
      <c r="F2" s="47"/>
      <c r="G2" s="47"/>
      <c r="H2" s="48"/>
      <c r="I2" s="48"/>
      <c r="J2" s="47"/>
      <c r="K2" s="47"/>
      <c r="L2" s="47"/>
      <c r="M2" s="47"/>
      <c r="N2" s="47"/>
      <c r="O2" s="53"/>
    </row>
    <row r="3" spans="2:15" ht="14.25">
      <c r="B3" s="44"/>
      <c r="C3" s="2"/>
      <c r="D3" s="2"/>
      <c r="E3" s="2"/>
      <c r="F3" s="2"/>
      <c r="G3" s="2"/>
      <c r="H3" s="31"/>
      <c r="I3" s="58" t="s">
        <v>59</v>
      </c>
      <c r="J3" s="59" t="s">
        <v>0</v>
      </c>
      <c r="K3" s="59"/>
      <c r="L3" s="59"/>
      <c r="M3" s="59"/>
      <c r="N3" s="60"/>
      <c r="O3" s="54"/>
    </row>
    <row r="4" spans="2:15" ht="14.25">
      <c r="B4" s="44"/>
      <c r="C4" s="32" t="s">
        <v>16</v>
      </c>
      <c r="D4" s="2"/>
      <c r="E4" s="2" t="s">
        <v>20</v>
      </c>
      <c r="F4" s="2"/>
      <c r="G4" s="2"/>
      <c r="H4" s="31"/>
      <c r="I4" s="61" t="s">
        <v>60</v>
      </c>
      <c r="J4" s="2" t="s">
        <v>1</v>
      </c>
      <c r="K4" s="2"/>
      <c r="L4" s="2"/>
      <c r="M4" s="2"/>
      <c r="N4" s="62"/>
      <c r="O4" s="54"/>
    </row>
    <row r="5" spans="2:15" ht="15">
      <c r="B5" s="44"/>
      <c r="C5" s="2"/>
      <c r="D5" s="2"/>
      <c r="E5" s="2"/>
      <c r="F5" s="2"/>
      <c r="G5" s="2"/>
      <c r="H5" s="31"/>
      <c r="I5" s="61" t="s">
        <v>61</v>
      </c>
      <c r="J5" s="2" t="s">
        <v>2</v>
      </c>
      <c r="K5" s="2"/>
      <c r="L5" s="2"/>
      <c r="M5" s="2"/>
      <c r="N5" s="62"/>
      <c r="O5" s="54"/>
    </row>
    <row r="6" spans="2:15" ht="15">
      <c r="B6" s="44"/>
      <c r="C6" s="2"/>
      <c r="D6" s="2"/>
      <c r="E6" s="2"/>
      <c r="F6" s="2"/>
      <c r="G6" s="2"/>
      <c r="H6" s="31"/>
      <c r="I6" s="61" t="s">
        <v>62</v>
      </c>
      <c r="J6" s="2" t="s">
        <v>3</v>
      </c>
      <c r="K6" s="2"/>
      <c r="L6" s="2"/>
      <c r="M6" s="2"/>
      <c r="N6" s="62"/>
      <c r="O6" s="54"/>
    </row>
    <row r="7" spans="2:15" ht="15">
      <c r="B7" s="44"/>
      <c r="C7" s="2"/>
      <c r="D7" s="2"/>
      <c r="E7" s="2"/>
      <c r="F7" s="2"/>
      <c r="G7" s="2"/>
      <c r="H7" s="31"/>
      <c r="I7" s="61" t="s">
        <v>4</v>
      </c>
      <c r="J7" s="2" t="s">
        <v>63</v>
      </c>
      <c r="K7" s="2"/>
      <c r="L7" s="2"/>
      <c r="M7" s="2"/>
      <c r="N7" s="62"/>
      <c r="O7" s="54"/>
    </row>
    <row r="8" spans="2:15" ht="15">
      <c r="B8" s="44"/>
      <c r="C8" s="2"/>
      <c r="D8" s="2"/>
      <c r="E8" s="2"/>
      <c r="F8" s="2"/>
      <c r="G8" s="2"/>
      <c r="H8" s="31"/>
      <c r="I8" s="61"/>
      <c r="J8" s="2"/>
      <c r="K8" s="2"/>
      <c r="L8" s="2"/>
      <c r="M8" s="2"/>
      <c r="N8" s="62"/>
      <c r="O8" s="54"/>
    </row>
    <row r="9" spans="2:15" ht="15">
      <c r="B9" s="44"/>
      <c r="C9" s="2"/>
      <c r="D9" s="2"/>
      <c r="E9" s="2"/>
      <c r="F9" s="2"/>
      <c r="G9" s="2"/>
      <c r="H9" s="31"/>
      <c r="I9" s="63" t="s">
        <v>19</v>
      </c>
      <c r="J9" s="59"/>
      <c r="K9" s="59"/>
      <c r="L9" s="59"/>
      <c r="M9" s="59"/>
      <c r="N9" s="60"/>
      <c r="O9" s="54"/>
    </row>
    <row r="10" spans="2:15" ht="18.75">
      <c r="B10" s="44"/>
      <c r="C10" s="2"/>
      <c r="D10" s="2"/>
      <c r="E10" s="2"/>
      <c r="F10" s="2"/>
      <c r="G10" s="2"/>
      <c r="H10" s="31"/>
      <c r="I10" s="61" t="s">
        <v>4</v>
      </c>
      <c r="J10" s="75" t="s">
        <v>75</v>
      </c>
      <c r="K10" s="2"/>
      <c r="L10" s="2"/>
      <c r="M10" s="2"/>
      <c r="N10" s="62"/>
      <c r="O10" s="54"/>
    </row>
    <row r="11" spans="2:15" ht="18">
      <c r="B11" s="44"/>
      <c r="C11" s="2"/>
      <c r="D11" s="2"/>
      <c r="E11" s="2"/>
      <c r="F11" s="2"/>
      <c r="G11" s="2"/>
      <c r="H11" s="31"/>
      <c r="I11" s="61" t="s">
        <v>71</v>
      </c>
      <c r="J11" s="30">
        <v>20000</v>
      </c>
      <c r="K11" s="2"/>
      <c r="L11" s="2"/>
      <c r="M11" s="2"/>
      <c r="N11" s="62"/>
      <c r="O11" s="54"/>
    </row>
    <row r="12" spans="2:15" ht="15">
      <c r="B12" s="44"/>
      <c r="C12" s="2"/>
      <c r="D12" s="2"/>
      <c r="E12" s="2"/>
      <c r="F12" s="2"/>
      <c r="G12" s="2"/>
      <c r="H12" s="31"/>
      <c r="I12" s="61" t="s">
        <v>59</v>
      </c>
      <c r="J12" s="2">
        <f>(24*J11^-1)^10+(21*J11^-0.67)^10+(4*J11^-0.33)^10+(0.4)^10</f>
        <v>0.00010486431739588719</v>
      </c>
      <c r="L12" s="68"/>
      <c r="M12" s="68"/>
      <c r="N12" s="62"/>
      <c r="O12" s="54"/>
    </row>
    <row r="13" spans="2:15" ht="15">
      <c r="B13" s="44"/>
      <c r="C13" s="2"/>
      <c r="D13" s="2"/>
      <c r="E13" s="2"/>
      <c r="F13" s="2"/>
      <c r="G13" s="2"/>
      <c r="H13" s="31"/>
      <c r="I13" s="61" t="s">
        <v>60</v>
      </c>
      <c r="J13" s="2">
        <f>((0.148*J11^0.11)^-10+(0.5)^-10)^-1</f>
        <v>0.00021243112071464776</v>
      </c>
      <c r="L13" s="69"/>
      <c r="M13" s="70"/>
      <c r="N13" s="62"/>
      <c r="O13" s="54"/>
    </row>
    <row r="14" spans="2:15" ht="15">
      <c r="B14" s="44"/>
      <c r="C14" s="2"/>
      <c r="D14" s="2"/>
      <c r="E14" s="2"/>
      <c r="F14" s="2"/>
      <c r="G14" s="2"/>
      <c r="H14" s="31"/>
      <c r="I14" s="61" t="s">
        <v>61</v>
      </c>
      <c r="J14" s="2">
        <f>(1.57*10^8*J11^-1.625)^10</f>
        <v>1167505928491.67</v>
      </c>
      <c r="L14" s="71"/>
      <c r="M14" s="72"/>
      <c r="N14" s="62"/>
      <c r="O14" s="54"/>
    </row>
    <row r="15" spans="2:15" ht="15">
      <c r="B15" s="44"/>
      <c r="C15" s="2"/>
      <c r="D15" s="2"/>
      <c r="E15" s="2"/>
      <c r="F15" s="2"/>
      <c r="G15" s="2"/>
      <c r="H15" s="31"/>
      <c r="I15" s="61" t="s">
        <v>62</v>
      </c>
      <c r="J15" s="2">
        <f>((6*10^-17*J11^2.63)^-10+(0.2)^-10)^-1</f>
        <v>7.917742795954765E-50</v>
      </c>
      <c r="L15" s="71"/>
      <c r="M15" s="73"/>
      <c r="N15" s="62"/>
      <c r="O15" s="54"/>
    </row>
    <row r="16" spans="2:15" ht="15">
      <c r="B16" s="44"/>
      <c r="C16" s="2"/>
      <c r="D16" s="2"/>
      <c r="E16" s="2"/>
      <c r="F16" s="2"/>
      <c r="G16" s="2"/>
      <c r="H16" s="31"/>
      <c r="I16" s="64" t="s">
        <v>4</v>
      </c>
      <c r="J16" s="65">
        <f>(1/((J12+J13)^-1+(J14)^-1)+J15)^0.1</f>
        <v>0.446834176198148</v>
      </c>
      <c r="K16" s="66"/>
      <c r="L16" s="66"/>
      <c r="M16" s="66"/>
      <c r="N16" s="67"/>
      <c r="O16" s="54"/>
    </row>
    <row r="17" spans="2:15" ht="15">
      <c r="B17" s="44"/>
      <c r="C17" s="2"/>
      <c r="D17" s="2"/>
      <c r="E17" s="2"/>
      <c r="F17" s="2"/>
      <c r="G17" s="2"/>
      <c r="H17" s="31"/>
      <c r="I17" s="2"/>
      <c r="J17" s="2"/>
      <c r="K17" s="2"/>
      <c r="L17" s="2"/>
      <c r="M17" s="2"/>
      <c r="N17" s="2"/>
      <c r="O17" s="54"/>
    </row>
    <row r="18" spans="2:15" ht="15.75" thickBot="1">
      <c r="B18" s="44"/>
      <c r="C18" s="2"/>
      <c r="D18" s="2"/>
      <c r="E18" s="2"/>
      <c r="F18" s="2"/>
      <c r="G18" s="2"/>
      <c r="H18" s="31"/>
      <c r="I18" s="43" t="s">
        <v>58</v>
      </c>
      <c r="J18" s="2"/>
      <c r="K18" s="2"/>
      <c r="L18" s="2"/>
      <c r="M18" s="2"/>
      <c r="N18" s="2"/>
      <c r="O18" s="54"/>
    </row>
    <row r="19" spans="2:15" ht="18.75" thickTop="1">
      <c r="B19" s="44"/>
      <c r="C19" s="2"/>
      <c r="D19" s="2"/>
      <c r="E19" s="2"/>
      <c r="F19" s="2"/>
      <c r="G19" s="2"/>
      <c r="H19" s="31"/>
      <c r="I19" s="35" t="s">
        <v>72</v>
      </c>
      <c r="J19" s="36" t="s">
        <v>45</v>
      </c>
      <c r="K19" s="37"/>
      <c r="L19" s="40"/>
      <c r="M19" s="2"/>
      <c r="N19" s="2"/>
      <c r="O19" s="54"/>
    </row>
    <row r="20" spans="2:15" ht="14.25">
      <c r="B20" s="44"/>
      <c r="C20" s="2"/>
      <c r="D20" s="2"/>
      <c r="E20" s="2"/>
      <c r="F20" s="2"/>
      <c r="G20" s="2"/>
      <c r="H20" s="31"/>
      <c r="I20" s="34" t="s">
        <v>5</v>
      </c>
      <c r="J20" s="56">
        <f>J11</f>
        <v>20000</v>
      </c>
      <c r="K20" s="33"/>
      <c r="L20" s="41"/>
      <c r="M20" s="2"/>
      <c r="N20" s="2"/>
      <c r="O20" s="54"/>
    </row>
    <row r="21" spans="2:15" ht="15.75" thickBot="1">
      <c r="B21" s="44"/>
      <c r="H21" s="31"/>
      <c r="I21" s="38" t="s">
        <v>72</v>
      </c>
      <c r="J21" s="57">
        <f>Particle_Drag_Coefficient_CD_Re(J20)</f>
        <v>0.4468341761981481</v>
      </c>
      <c r="K21" s="39"/>
      <c r="L21" s="42"/>
      <c r="M21" s="31"/>
      <c r="N21" s="31"/>
      <c r="O21" s="54"/>
    </row>
    <row r="22" spans="2:15" ht="15" thickTop="1">
      <c r="B22" s="44"/>
      <c r="D22" t="s">
        <v>47</v>
      </c>
      <c r="H22" s="31"/>
      <c r="I22" s="31"/>
      <c r="J22" s="31"/>
      <c r="K22" s="31"/>
      <c r="L22" s="31"/>
      <c r="M22" s="31"/>
      <c r="N22" s="31"/>
      <c r="O22" s="54"/>
    </row>
    <row r="23" spans="2:15" ht="15.75">
      <c r="B23" s="44"/>
      <c r="D23" s="1" t="s">
        <v>48</v>
      </c>
      <c r="E23" t="s">
        <v>69</v>
      </c>
      <c r="H23" s="31"/>
      <c r="I23" s="31"/>
      <c r="J23" s="31"/>
      <c r="K23" s="31"/>
      <c r="L23" s="31"/>
      <c r="M23" s="31"/>
      <c r="N23" s="31"/>
      <c r="O23" s="54"/>
    </row>
    <row r="24" spans="2:15" ht="14.25">
      <c r="B24" s="44"/>
      <c r="D24" s="1" t="s">
        <v>49</v>
      </c>
      <c r="E24" t="s">
        <v>52</v>
      </c>
      <c r="G24" t="s">
        <v>66</v>
      </c>
      <c r="H24" s="31"/>
      <c r="I24" s="31"/>
      <c r="J24" s="31"/>
      <c r="K24" s="31"/>
      <c r="L24" s="31"/>
      <c r="M24" s="31"/>
      <c r="N24" s="31"/>
      <c r="O24" s="54"/>
    </row>
    <row r="25" spans="2:15" ht="15">
      <c r="B25" s="44"/>
      <c r="D25" s="1" t="s">
        <v>70</v>
      </c>
      <c r="E25" t="s">
        <v>53</v>
      </c>
      <c r="G25" t="s">
        <v>74</v>
      </c>
      <c r="H25" s="31"/>
      <c r="I25" s="31"/>
      <c r="J25" s="31"/>
      <c r="K25" s="31"/>
      <c r="L25" s="31"/>
      <c r="M25" s="31"/>
      <c r="N25" s="31"/>
      <c r="O25" s="54"/>
    </row>
    <row r="26" spans="2:15" ht="15.75">
      <c r="B26" s="44"/>
      <c r="D26" s="1" t="s">
        <v>50</v>
      </c>
      <c r="E26" t="s">
        <v>54</v>
      </c>
      <c r="G26" t="s">
        <v>68</v>
      </c>
      <c r="H26" s="31"/>
      <c r="I26" s="31"/>
      <c r="J26" s="31"/>
      <c r="K26" s="31"/>
      <c r="L26" s="31"/>
      <c r="M26" s="31"/>
      <c r="N26" s="31"/>
      <c r="O26" s="54"/>
    </row>
    <row r="27" spans="2:15" ht="14.25">
      <c r="B27" s="44"/>
      <c r="D27" s="1" t="s">
        <v>51</v>
      </c>
      <c r="E27" t="s">
        <v>55</v>
      </c>
      <c r="G27" t="s">
        <v>67</v>
      </c>
      <c r="H27" s="31"/>
      <c r="I27" s="31"/>
      <c r="J27" s="2"/>
      <c r="K27" s="2"/>
      <c r="L27" s="2"/>
      <c r="M27" s="2"/>
      <c r="N27" s="2"/>
      <c r="O27" s="54"/>
    </row>
    <row r="28" spans="2:15" ht="14.25">
      <c r="B28" s="44"/>
      <c r="H28" s="31"/>
      <c r="I28" s="31"/>
      <c r="J28" s="2"/>
      <c r="K28" s="2"/>
      <c r="L28" s="2"/>
      <c r="M28" s="2"/>
      <c r="N28" s="2"/>
      <c r="O28" s="54"/>
    </row>
    <row r="29" spans="2:15" ht="14.25">
      <c r="B29" s="44"/>
      <c r="C29" s="2"/>
      <c r="D29" s="2"/>
      <c r="E29" s="2"/>
      <c r="F29" s="2"/>
      <c r="G29" s="2"/>
      <c r="H29" s="31"/>
      <c r="I29" s="31"/>
      <c r="J29" s="2"/>
      <c r="K29" s="2"/>
      <c r="L29" s="2"/>
      <c r="M29" s="2"/>
      <c r="N29" s="2"/>
      <c r="O29" s="54"/>
    </row>
    <row r="30" spans="2:15" ht="14.25">
      <c r="B30" s="44"/>
      <c r="C30" s="2"/>
      <c r="D30" s="2"/>
      <c r="E30" s="2"/>
      <c r="F30" s="2"/>
      <c r="G30" s="2"/>
      <c r="H30" s="31"/>
      <c r="I30" s="31"/>
      <c r="J30" s="2"/>
      <c r="K30" s="2"/>
      <c r="L30" s="2"/>
      <c r="M30" s="2"/>
      <c r="N30" s="2"/>
      <c r="O30" s="54"/>
    </row>
    <row r="31" spans="2:15" ht="14.25">
      <c r="B31" s="44"/>
      <c r="C31" s="2"/>
      <c r="D31" s="2"/>
      <c r="E31" s="2"/>
      <c r="F31" s="2"/>
      <c r="G31" s="2"/>
      <c r="H31" s="31"/>
      <c r="I31" s="31"/>
      <c r="J31" s="2"/>
      <c r="K31" s="2"/>
      <c r="L31" s="2"/>
      <c r="M31" s="2"/>
      <c r="N31" s="2"/>
      <c r="O31" s="54"/>
    </row>
    <row r="32" spans="2:15" ht="14.25">
      <c r="B32" s="44"/>
      <c r="C32" s="2"/>
      <c r="D32" s="2"/>
      <c r="E32" s="2"/>
      <c r="F32" s="2"/>
      <c r="G32" s="2"/>
      <c r="H32" s="31"/>
      <c r="I32" s="31"/>
      <c r="J32" s="2"/>
      <c r="K32" s="2"/>
      <c r="L32" s="2"/>
      <c r="M32" s="2"/>
      <c r="N32" s="2"/>
      <c r="O32" s="54"/>
    </row>
    <row r="33" spans="2:15" ht="14.25">
      <c r="B33" s="44"/>
      <c r="C33" s="2"/>
      <c r="D33" s="2"/>
      <c r="E33" s="2"/>
      <c r="F33" s="2"/>
      <c r="G33" s="2"/>
      <c r="H33" s="31"/>
      <c r="I33" s="31"/>
      <c r="J33" s="2"/>
      <c r="K33" s="2"/>
      <c r="L33" s="2"/>
      <c r="M33" s="2"/>
      <c r="N33" s="2"/>
      <c r="O33" s="54"/>
    </row>
    <row r="34" spans="2:15" ht="14.25">
      <c r="B34" s="44"/>
      <c r="C34" s="2"/>
      <c r="D34" s="2"/>
      <c r="E34" s="2"/>
      <c r="F34" s="2"/>
      <c r="G34" s="2"/>
      <c r="H34" s="31"/>
      <c r="I34" s="31"/>
      <c r="J34" s="2"/>
      <c r="K34" s="2"/>
      <c r="L34" s="2"/>
      <c r="M34" s="2"/>
      <c r="N34" s="2"/>
      <c r="O34" s="54"/>
    </row>
    <row r="35" spans="2:15" ht="14.25">
      <c r="B35" s="44"/>
      <c r="C35" s="2"/>
      <c r="D35" s="2"/>
      <c r="E35" s="2"/>
      <c r="F35" s="2"/>
      <c r="G35" s="2"/>
      <c r="H35" s="31"/>
      <c r="I35" s="31"/>
      <c r="J35" s="2"/>
      <c r="K35" s="2"/>
      <c r="L35" s="2"/>
      <c r="M35" s="2"/>
      <c r="N35" s="2"/>
      <c r="O35" s="54"/>
    </row>
    <row r="36" spans="2:15" ht="15" thickBot="1">
      <c r="B36" s="49"/>
      <c r="C36" s="50"/>
      <c r="D36" s="50"/>
      <c r="E36" s="50"/>
      <c r="F36" s="50"/>
      <c r="G36" s="50"/>
      <c r="H36" s="51"/>
      <c r="I36" s="51"/>
      <c r="J36" s="50"/>
      <c r="K36" s="50"/>
      <c r="L36" s="50"/>
      <c r="M36" s="50"/>
      <c r="N36" s="52" t="s">
        <v>57</v>
      </c>
      <c r="O36" s="55"/>
    </row>
    <row r="37" spans="8:9" ht="15" thickTop="1">
      <c r="H37" s="1"/>
      <c r="I37" s="1"/>
    </row>
    <row r="38" spans="8:9" ht="14.25">
      <c r="H38" s="1"/>
      <c r="I38" s="1"/>
    </row>
    <row r="39" spans="4:9" ht="14.25">
      <c r="D39" t="s">
        <v>56</v>
      </c>
      <c r="H39" s="1"/>
      <c r="I39" s="1"/>
    </row>
    <row r="40" spans="5:9" ht="14.25">
      <c r="E40" t="s">
        <v>57</v>
      </c>
      <c r="H40" s="1"/>
      <c r="I40" s="1"/>
    </row>
    <row r="41" spans="8:9" ht="14.25">
      <c r="H41" s="1"/>
      <c r="I41" s="1"/>
    </row>
    <row r="42" spans="3:9" ht="14.25">
      <c r="C42" t="s">
        <v>46</v>
      </c>
      <c r="H42" s="1"/>
      <c r="I42" s="1"/>
    </row>
    <row r="43" spans="8:9" ht="15" thickBot="1">
      <c r="H43" s="1"/>
      <c r="I43" s="1"/>
    </row>
    <row r="44" spans="2:11" ht="15">
      <c r="B44" s="16"/>
      <c r="C44" s="17"/>
      <c r="D44" s="17"/>
      <c r="E44" s="17"/>
      <c r="F44" s="17"/>
      <c r="G44" s="17"/>
      <c r="H44" s="18"/>
      <c r="I44" s="18"/>
      <c r="J44" s="17"/>
      <c r="K44" s="19"/>
    </row>
    <row r="45" spans="2:11" ht="15">
      <c r="B45" s="20"/>
      <c r="C45" s="6" t="s">
        <v>17</v>
      </c>
      <c r="D45" s="6" t="s">
        <v>6</v>
      </c>
      <c r="E45" s="6" t="s">
        <v>7</v>
      </c>
      <c r="F45" s="6" t="s">
        <v>8</v>
      </c>
      <c r="G45" s="6" t="s">
        <v>9</v>
      </c>
      <c r="H45" s="6" t="s">
        <v>18</v>
      </c>
      <c r="I45" s="29" t="s">
        <v>64</v>
      </c>
      <c r="J45" s="21"/>
      <c r="K45" s="22"/>
    </row>
    <row r="46" spans="2:11" ht="15">
      <c r="B46" s="20"/>
      <c r="C46" s="7">
        <v>0.0001</v>
      </c>
      <c r="D46" s="8">
        <f aca="true" t="shared" si="0" ref="D46:D89">(24*C46^-1)^10+(21*C46^-0.67)^10+(4*C46^-0.33)^10+(0.4)^10</f>
        <v>6.340338096537705E+53</v>
      </c>
      <c r="E46" s="8">
        <f aca="true" t="shared" si="1" ref="E46:E89">((0.148*C46^0.11)^-10+(0.5)^-10)^-1</f>
        <v>2.0073225057495079E-13</v>
      </c>
      <c r="F46" s="8">
        <f aca="true" t="shared" si="2" ref="F46:F89">(1.57*10^8*C46^-1.625)^10</f>
        <v>9.099059901039238E+146</v>
      </c>
      <c r="G46" s="8">
        <f aca="true" t="shared" si="3" ref="G46:G89">((6*10^-17*C46^2.63)^-10+(0.2)^-10)^-1</f>
        <v>3.8151577839833745E-268</v>
      </c>
      <c r="H46" s="9">
        <f aca="true" t="shared" si="4" ref="H46:H89">(1/((D46+E46)^-1+(F46)^-1)+G46)^0.1</f>
        <v>240000.00000000055</v>
      </c>
      <c r="I46" s="4">
        <f aca="true" t="shared" si="5" ref="I46:I89">Particle_Drag_Coefficient_CD_Re(C46)</f>
        <v>240000.00000000055</v>
      </c>
      <c r="J46" s="21"/>
      <c r="K46" s="22"/>
    </row>
    <row r="47" spans="2:11" ht="15">
      <c r="B47" s="20"/>
      <c r="C47" s="7">
        <v>0.00015</v>
      </c>
      <c r="D47" s="8">
        <f t="shared" si="0"/>
        <v>1.0995116277760696E+52</v>
      </c>
      <c r="E47" s="8">
        <f t="shared" si="1"/>
        <v>3.1355774953591774E-13</v>
      </c>
      <c r="F47" s="8">
        <f t="shared" si="2"/>
        <v>1.2517383683056394E+144</v>
      </c>
      <c r="G47" s="8">
        <f t="shared" si="3"/>
        <v>1.6319716759980142E-263</v>
      </c>
      <c r="H47" s="9">
        <f t="shared" si="4"/>
        <v>160000.00000000105</v>
      </c>
      <c r="I47" s="4">
        <f t="shared" si="5"/>
        <v>160000.0000000011</v>
      </c>
      <c r="J47" s="21"/>
      <c r="K47" s="22"/>
    </row>
    <row r="48" spans="2:11" ht="15">
      <c r="B48" s="20"/>
      <c r="C48" s="7">
        <v>0.001</v>
      </c>
      <c r="D48" s="8">
        <f t="shared" si="0"/>
        <v>6.340338096747587E+43</v>
      </c>
      <c r="E48" s="8">
        <f t="shared" si="1"/>
        <v>2.527069306134497E-12</v>
      </c>
      <c r="F48" s="8">
        <f t="shared" si="2"/>
        <v>5.116777402736839E+130</v>
      </c>
      <c r="G48" s="8">
        <f t="shared" si="3"/>
        <v>7.61224055204192E-242</v>
      </c>
      <c r="H48" s="9">
        <f t="shared" si="4"/>
        <v>24000.000000079497</v>
      </c>
      <c r="I48" s="4">
        <f t="shared" si="5"/>
        <v>24000.0000000795</v>
      </c>
      <c r="J48" s="21"/>
      <c r="K48" s="22"/>
    </row>
    <row r="49" spans="2:11" ht="15">
      <c r="B49" s="20"/>
      <c r="C49" s="7">
        <v>0.0015</v>
      </c>
      <c r="D49" s="8">
        <f t="shared" si="0"/>
        <v>1.0995116279147975E+42</v>
      </c>
      <c r="E49" s="8">
        <f t="shared" si="1"/>
        <v>3.947458174868636E-12</v>
      </c>
      <c r="F49" s="8">
        <f t="shared" si="2"/>
        <v>7.03904212824595E+127</v>
      </c>
      <c r="G49" s="8">
        <f t="shared" si="3"/>
        <v>3.256211584215431E-237</v>
      </c>
      <c r="H49" s="9">
        <f t="shared" si="4"/>
        <v>16000.000000201995</v>
      </c>
      <c r="I49" s="4">
        <f t="shared" si="5"/>
        <v>16000.000000201986</v>
      </c>
      <c r="J49" s="21"/>
      <c r="K49" s="22"/>
    </row>
    <row r="50" spans="2:11" ht="15">
      <c r="B50" s="20"/>
      <c r="C50" s="7">
        <v>0.01</v>
      </c>
      <c r="D50" s="8">
        <f t="shared" si="0"/>
        <v>6.340338515517267E+33</v>
      </c>
      <c r="E50" s="8">
        <f t="shared" si="1"/>
        <v>3.181391671448682E-11</v>
      </c>
      <c r="F50" s="8">
        <f t="shared" si="2"/>
        <v>2.877375385359058E+114</v>
      </c>
      <c r="G50" s="8">
        <f t="shared" si="3"/>
        <v>1.5188416705967376E-215</v>
      </c>
      <c r="H50" s="10">
        <f t="shared" si="4"/>
        <v>2400.0000158595826</v>
      </c>
      <c r="I50" s="27">
        <f t="shared" si="5"/>
        <v>2400.000015859584</v>
      </c>
      <c r="J50" s="21"/>
      <c r="K50" s="22"/>
    </row>
    <row r="51" spans="2:11" ht="15">
      <c r="B51" s="20"/>
      <c r="C51" s="7">
        <v>0.015</v>
      </c>
      <c r="D51" s="8">
        <f t="shared" si="0"/>
        <v>1.0995119047133369E+32</v>
      </c>
      <c r="E51" s="8">
        <f t="shared" si="1"/>
        <v>4.969555175532708E-11</v>
      </c>
      <c r="F51" s="8">
        <f t="shared" si="2"/>
        <v>3.9583442784685797E+111</v>
      </c>
      <c r="G51" s="8">
        <f t="shared" si="3"/>
        <v>6.496996263550031E-211</v>
      </c>
      <c r="H51" s="10">
        <f t="shared" si="4"/>
        <v>1600.0000402996836</v>
      </c>
      <c r="I51" s="27">
        <f t="shared" si="5"/>
        <v>1600.0000402996825</v>
      </c>
      <c r="J51" s="21"/>
      <c r="K51" s="22"/>
    </row>
    <row r="52" spans="2:11" ht="15">
      <c r="B52" s="20"/>
      <c r="C52" s="7">
        <v>0.1</v>
      </c>
      <c r="D52" s="8">
        <f t="shared" si="0"/>
        <v>6.341174070878091E+23</v>
      </c>
      <c r="E52" s="8">
        <f t="shared" si="1"/>
        <v>4.0051333079255715E-10</v>
      </c>
      <c r="F52" s="8">
        <f t="shared" si="2"/>
        <v>1.6180670872729085E+98</v>
      </c>
      <c r="G52" s="8">
        <f t="shared" si="3"/>
        <v>3.0304875477460127E-189</v>
      </c>
      <c r="H52" s="10">
        <f t="shared" si="4"/>
        <v>240.00316421514978</v>
      </c>
      <c r="I52" s="27">
        <f t="shared" si="5"/>
        <v>240.00316421514978</v>
      </c>
      <c r="J52" s="21"/>
      <c r="K52" s="22"/>
    </row>
    <row r="53" spans="2:11" ht="15">
      <c r="B53" s="20"/>
      <c r="C53" s="7">
        <v>0.15</v>
      </c>
      <c r="D53" s="8">
        <f t="shared" si="0"/>
        <v>1.1000641904080616E+22</v>
      </c>
      <c r="E53" s="8">
        <f t="shared" si="1"/>
        <v>6.256295606098461E-10</v>
      </c>
      <c r="F53" s="8">
        <f t="shared" si="2"/>
        <v>2.2259405671136477E+95</v>
      </c>
      <c r="G53" s="8">
        <f t="shared" si="3"/>
        <v>1.2963211805155075E-184</v>
      </c>
      <c r="H53" s="10">
        <f t="shared" si="4"/>
        <v>160.0080390267318</v>
      </c>
      <c r="I53" s="27">
        <f t="shared" si="5"/>
        <v>160.00803902673175</v>
      </c>
      <c r="J53" s="21"/>
      <c r="K53" s="22"/>
    </row>
    <row r="54" spans="2:11" ht="15">
      <c r="B54" s="20"/>
      <c r="C54" s="11">
        <v>1</v>
      </c>
      <c r="D54" s="8">
        <f t="shared" si="0"/>
        <v>80083262992153</v>
      </c>
      <c r="E54" s="8">
        <f t="shared" si="1"/>
        <v>5.042140133424623E-09</v>
      </c>
      <c r="F54" s="8">
        <f t="shared" si="2"/>
        <v>9.0990599010394E+81</v>
      </c>
      <c r="G54" s="8">
        <f t="shared" si="3"/>
        <v>6.046617600000002E-163</v>
      </c>
      <c r="H54" s="12">
        <f t="shared" si="4"/>
        <v>24.56711597419963</v>
      </c>
      <c r="I54" s="28">
        <f t="shared" si="5"/>
        <v>24.567115974199623</v>
      </c>
      <c r="J54" s="21"/>
      <c r="K54" s="22"/>
    </row>
    <row r="55" spans="2:11" ht="15">
      <c r="B55" s="20"/>
      <c r="C55" s="11">
        <v>1.5</v>
      </c>
      <c r="D55" s="8">
        <f t="shared" si="0"/>
        <v>2202019299183.9155</v>
      </c>
      <c r="E55" s="8">
        <f t="shared" si="1"/>
        <v>7.876151044990688E-09</v>
      </c>
      <c r="F55" s="8">
        <f t="shared" si="2"/>
        <v>1.2517383683056406E+79</v>
      </c>
      <c r="G55" s="8">
        <f t="shared" si="3"/>
        <v>2.586500799578555E-158</v>
      </c>
      <c r="H55" s="12">
        <f t="shared" si="4"/>
        <v>17.150710337628997</v>
      </c>
      <c r="I55" s="28">
        <f t="shared" si="5"/>
        <v>17.150710337628993</v>
      </c>
      <c r="J55" s="21"/>
      <c r="K55" s="22"/>
    </row>
    <row r="56" spans="2:11" ht="15">
      <c r="B56" s="20"/>
      <c r="C56" s="11">
        <v>10</v>
      </c>
      <c r="D56" s="8">
        <f t="shared" si="0"/>
        <v>3334939.6645031446</v>
      </c>
      <c r="E56" s="8">
        <f t="shared" si="1"/>
        <v>6.347298540018338E-08</v>
      </c>
      <c r="F56" s="8">
        <f t="shared" si="2"/>
        <v>5.116777402736833E+65</v>
      </c>
      <c r="G56" s="8">
        <f t="shared" si="3"/>
        <v>1.2064588230307657E-136</v>
      </c>
      <c r="H56" s="13">
        <f t="shared" si="4"/>
        <v>4.490645765916071</v>
      </c>
      <c r="I56" s="28">
        <f t="shared" si="5"/>
        <v>4.490645765916072</v>
      </c>
      <c r="J56" s="21"/>
      <c r="K56" s="22"/>
    </row>
    <row r="57" spans="2:11" ht="14.25">
      <c r="B57" s="20"/>
      <c r="C57" s="11">
        <v>15</v>
      </c>
      <c r="D57" s="8">
        <f t="shared" si="0"/>
        <v>220226.9764504807</v>
      </c>
      <c r="E57" s="8">
        <f t="shared" si="1"/>
        <v>9.914559989643766E-08</v>
      </c>
      <c r="F57" s="8">
        <f t="shared" si="2"/>
        <v>7.039042128246015E+62</v>
      </c>
      <c r="G57" s="8">
        <f t="shared" si="3"/>
        <v>5.1607475730359624E-132</v>
      </c>
      <c r="H57" s="13">
        <f t="shared" si="4"/>
        <v>3.422055522374869</v>
      </c>
      <c r="I57" s="28">
        <f t="shared" si="5"/>
        <v>3.422055522374869</v>
      </c>
      <c r="J57" s="21"/>
      <c r="K57" s="22"/>
    </row>
    <row r="58" spans="2:11" ht="14.25">
      <c r="B58" s="20"/>
      <c r="C58" s="11">
        <v>100</v>
      </c>
      <c r="D58" s="8">
        <f t="shared" si="0"/>
        <v>0.9275338964545349</v>
      </c>
      <c r="E58" s="8">
        <f t="shared" si="1"/>
        <v>7.984760834778032E-07</v>
      </c>
      <c r="F58" s="8">
        <f t="shared" si="2"/>
        <v>2.877375385359052E+49</v>
      </c>
      <c r="G58" s="8">
        <f t="shared" si="3"/>
        <v>2.4072018241550088E-110</v>
      </c>
      <c r="H58" s="13">
        <f t="shared" si="4"/>
        <v>0.9925057154211034</v>
      </c>
      <c r="I58" s="28">
        <f t="shared" si="5"/>
        <v>0.9925057154211036</v>
      </c>
      <c r="J58" s="21"/>
      <c r="K58" s="22"/>
    </row>
    <row r="59" spans="2:11" ht="14.25">
      <c r="B59" s="20"/>
      <c r="C59" s="11">
        <v>150</v>
      </c>
      <c r="D59" s="8">
        <f t="shared" si="0"/>
        <v>0.11309977398161435</v>
      </c>
      <c r="E59" s="8">
        <f t="shared" si="1"/>
        <v>1.2467022817213377E-06</v>
      </c>
      <c r="F59" s="8">
        <f t="shared" si="2"/>
        <v>3.958344278468579E+46</v>
      </c>
      <c r="G59" s="8">
        <f t="shared" si="3"/>
        <v>1.0297045149545612E-105</v>
      </c>
      <c r="H59" s="13">
        <f t="shared" si="4"/>
        <v>0.8041677501279609</v>
      </c>
      <c r="I59" s="5">
        <f t="shared" si="5"/>
        <v>0.8041677501279609</v>
      </c>
      <c r="J59" s="21"/>
      <c r="K59" s="22"/>
    </row>
    <row r="60" spans="2:11" ht="14.25">
      <c r="B60" s="20"/>
      <c r="C60" s="11">
        <v>1000</v>
      </c>
      <c r="D60" s="8">
        <f t="shared" si="0"/>
        <v>0.0002369979902639401</v>
      </c>
      <c r="E60" s="8">
        <f t="shared" si="1"/>
        <v>9.957859319489484E-06</v>
      </c>
      <c r="F60" s="8">
        <f t="shared" si="2"/>
        <v>1.6180670872729212E+33</v>
      </c>
      <c r="G60" s="8">
        <f t="shared" si="3"/>
        <v>4.802999084260731E-84</v>
      </c>
      <c r="H60" s="13">
        <f t="shared" si="4"/>
        <v>0.4357746189093908</v>
      </c>
      <c r="I60" s="5">
        <f t="shared" si="5"/>
        <v>0.43577461890939073</v>
      </c>
      <c r="J60" s="21"/>
      <c r="K60" s="22"/>
    </row>
    <row r="61" spans="2:11" ht="14.25">
      <c r="B61" s="20"/>
      <c r="C61" s="11">
        <v>1500</v>
      </c>
      <c r="D61" s="8">
        <f t="shared" si="0"/>
        <v>0.00013950004697400105</v>
      </c>
      <c r="E61" s="8">
        <f t="shared" si="1"/>
        <v>1.5466227300712724E-05</v>
      </c>
      <c r="F61" s="8">
        <f t="shared" si="2"/>
        <v>2.2259405671136433E+30</v>
      </c>
      <c r="G61" s="8">
        <f t="shared" si="3"/>
        <v>2.0545306142421808E-79</v>
      </c>
      <c r="H61" s="13">
        <f t="shared" si="4"/>
        <v>0.4159333262496157</v>
      </c>
      <c r="I61" s="5">
        <f t="shared" si="5"/>
        <v>0.4159333262496157</v>
      </c>
      <c r="J61" s="21"/>
      <c r="K61" s="22"/>
    </row>
    <row r="62" spans="2:11" ht="14.25">
      <c r="B62" s="20"/>
      <c r="C62" s="11">
        <v>10000</v>
      </c>
      <c r="D62" s="8">
        <f t="shared" si="0"/>
        <v>0.0001049237606992805</v>
      </c>
      <c r="E62" s="8">
        <f t="shared" si="1"/>
        <v>0.00011211317461653907</v>
      </c>
      <c r="F62" s="8">
        <f t="shared" si="2"/>
        <v>90990599010392260</v>
      </c>
      <c r="G62" s="8">
        <f t="shared" si="3"/>
        <v>9.583243071655805E-58</v>
      </c>
      <c r="H62" s="13">
        <f t="shared" si="4"/>
        <v>0.43018311977387047</v>
      </c>
      <c r="I62" s="5">
        <f t="shared" si="5"/>
        <v>0.43018311977387047</v>
      </c>
      <c r="J62" s="21"/>
      <c r="K62" s="22"/>
    </row>
    <row r="63" spans="2:11" ht="14.25">
      <c r="B63" s="20"/>
      <c r="C63" s="11">
        <v>15000</v>
      </c>
      <c r="D63" s="8">
        <f t="shared" si="0"/>
        <v>0.00010487495796475144</v>
      </c>
      <c r="E63" s="8">
        <f t="shared" si="1"/>
        <v>0.00016451292968102185</v>
      </c>
      <c r="F63" s="8">
        <f t="shared" si="2"/>
        <v>125173836830563.88</v>
      </c>
      <c r="G63" s="8">
        <f t="shared" si="3"/>
        <v>4.0993275095472763E-53</v>
      </c>
      <c r="H63" s="13">
        <f t="shared" si="4"/>
        <v>0.43957988036603063</v>
      </c>
      <c r="I63" s="5">
        <f t="shared" si="5"/>
        <v>0.4395798803660306</v>
      </c>
      <c r="J63" s="21"/>
      <c r="K63" s="22"/>
    </row>
    <row r="64" spans="2:11" ht="14.25">
      <c r="B64" s="20"/>
      <c r="C64" s="11">
        <v>100000</v>
      </c>
      <c r="D64" s="8">
        <f t="shared" si="0"/>
        <v>0.00010485763315888471</v>
      </c>
      <c r="E64" s="8">
        <f t="shared" si="1"/>
        <v>0.0006056324457055949</v>
      </c>
      <c r="F64" s="8">
        <f t="shared" si="2"/>
        <v>5.116777402736834</v>
      </c>
      <c r="G64" s="8">
        <f t="shared" si="3"/>
        <v>1.912108375606072E-31</v>
      </c>
      <c r="H64" s="13">
        <f t="shared" si="4"/>
        <v>0.4843393691972122</v>
      </c>
      <c r="I64" s="5">
        <f t="shared" si="5"/>
        <v>0.4843393691972122</v>
      </c>
      <c r="J64" s="21"/>
      <c r="K64" s="22"/>
    </row>
    <row r="65" spans="2:11" ht="14.25">
      <c r="B65" s="20"/>
      <c r="C65" s="11">
        <v>110000</v>
      </c>
      <c r="D65" s="8">
        <f t="shared" si="0"/>
        <v>0.00010485762421051648</v>
      </c>
      <c r="E65" s="8">
        <f t="shared" si="1"/>
        <v>0.0006294284038805062</v>
      </c>
      <c r="F65" s="8">
        <f t="shared" si="2"/>
        <v>1.0873400639569015</v>
      </c>
      <c r="G65" s="8">
        <f t="shared" si="3"/>
        <v>2.3449852940507803E-30</v>
      </c>
      <c r="H65" s="13">
        <f t="shared" si="4"/>
        <v>0.48591153431209283</v>
      </c>
      <c r="I65" s="5">
        <f t="shared" si="5"/>
        <v>0.48591153431209283</v>
      </c>
      <c r="J65" s="21"/>
      <c r="K65" s="22"/>
    </row>
    <row r="66" spans="2:11" ht="14.25">
      <c r="B66" s="20"/>
      <c r="C66" s="11">
        <v>120000</v>
      </c>
      <c r="D66" s="8">
        <f t="shared" si="0"/>
        <v>0.00010485761816777756</v>
      </c>
      <c r="E66" s="8">
        <f t="shared" si="1"/>
        <v>0.0006505350238306359</v>
      </c>
      <c r="F66" s="8">
        <f t="shared" si="2"/>
        <v>0.2644242467139716</v>
      </c>
      <c r="G66" s="8">
        <f t="shared" si="3"/>
        <v>2.3119544579973938E-29</v>
      </c>
      <c r="H66" s="13">
        <f t="shared" si="4"/>
        <v>0.48718441303298204</v>
      </c>
      <c r="I66" s="5">
        <f t="shared" si="5"/>
        <v>0.48718441303298193</v>
      </c>
      <c r="J66" s="21"/>
      <c r="K66" s="22"/>
    </row>
    <row r="67" spans="2:11" ht="14.25">
      <c r="B67" s="20"/>
      <c r="C67" s="11">
        <v>130000</v>
      </c>
      <c r="D67" s="8">
        <f t="shared" si="0"/>
        <v>0.00010485761395040622</v>
      </c>
      <c r="E67" s="8">
        <f t="shared" si="1"/>
        <v>0.0006693695938696139</v>
      </c>
      <c r="F67" s="8">
        <f t="shared" si="2"/>
        <v>0.07201401902512099</v>
      </c>
      <c r="G67" s="8">
        <f t="shared" si="3"/>
        <v>1.8976786410517773E-28</v>
      </c>
      <c r="H67" s="13">
        <f t="shared" si="4"/>
        <v>0.4880029218313749</v>
      </c>
      <c r="I67" s="5">
        <f t="shared" si="5"/>
        <v>0.48800292183137484</v>
      </c>
      <c r="J67" s="21"/>
      <c r="K67" s="22"/>
    </row>
    <row r="68" spans="2:11" ht="14.25">
      <c r="B68" s="20"/>
      <c r="C68" s="11">
        <v>140000</v>
      </c>
      <c r="D68" s="8">
        <f t="shared" si="0"/>
        <v>0.00010485761092389206</v>
      </c>
      <c r="E68" s="8">
        <f t="shared" si="1"/>
        <v>0.0006862694133411</v>
      </c>
      <c r="F68" s="8">
        <f t="shared" si="2"/>
        <v>0.02159811972747308</v>
      </c>
      <c r="G68" s="8">
        <f t="shared" si="3"/>
        <v>1.3325387349109183E-27</v>
      </c>
      <c r="H68" s="13">
        <f t="shared" si="4"/>
        <v>0.48782299490830927</v>
      </c>
      <c r="I68" s="5">
        <f t="shared" si="5"/>
        <v>0.4878229949083092</v>
      </c>
      <c r="J68" s="21"/>
      <c r="K68" s="22"/>
    </row>
    <row r="69" spans="2:11" ht="14.25">
      <c r="B69" s="20"/>
      <c r="C69" s="11">
        <v>150000</v>
      </c>
      <c r="D69" s="8">
        <f t="shared" si="0"/>
        <v>0.00010485760869958957</v>
      </c>
      <c r="E69" s="8">
        <f t="shared" si="1"/>
        <v>0.0007015096478544698</v>
      </c>
      <c r="F69" s="8">
        <f t="shared" si="2"/>
        <v>0.007039042128245939</v>
      </c>
      <c r="G69" s="8">
        <f t="shared" si="3"/>
        <v>8.179233696514595E-27</v>
      </c>
      <c r="H69" s="13">
        <f t="shared" si="4"/>
        <v>0.48522490516776207</v>
      </c>
      <c r="I69" s="5">
        <f t="shared" si="5"/>
        <v>0.4852249051677621</v>
      </c>
      <c r="J69" s="21"/>
      <c r="K69" s="22"/>
    </row>
    <row r="70" spans="2:11" ht="14.25">
      <c r="B70" s="20"/>
      <c r="C70" s="11">
        <v>160000</v>
      </c>
      <c r="D70" s="8">
        <f t="shared" si="0"/>
        <v>0.00010485760703078759</v>
      </c>
      <c r="E70" s="8">
        <f t="shared" si="1"/>
        <v>0.000715316719511343</v>
      </c>
      <c r="F70" s="8">
        <f t="shared" si="2"/>
        <v>0.0024663051280706737</v>
      </c>
      <c r="G70" s="8">
        <f t="shared" si="3"/>
        <v>4.465478962525244E-26</v>
      </c>
      <c r="H70" s="13">
        <f t="shared" si="4"/>
        <v>0.4774437422350718</v>
      </c>
      <c r="I70" s="5">
        <f t="shared" si="5"/>
        <v>0.4774437422350718</v>
      </c>
      <c r="J70" s="21"/>
      <c r="K70" s="22"/>
    </row>
    <row r="71" spans="2:11" ht="14.25">
      <c r="B71" s="20"/>
      <c r="C71" s="11">
        <v>170000</v>
      </c>
      <c r="D71" s="8">
        <f t="shared" si="0"/>
        <v>0.00010485760575596946</v>
      </c>
      <c r="E71" s="8">
        <f t="shared" si="1"/>
        <v>0.0007278784474685064</v>
      </c>
      <c r="F71" s="8">
        <f t="shared" si="2"/>
        <v>0.0009208768422681275</v>
      </c>
      <c r="G71" s="8">
        <f t="shared" si="3"/>
        <v>2.1994755372736763E-25</v>
      </c>
      <c r="H71" s="13">
        <f t="shared" si="4"/>
        <v>0.46139992426819526</v>
      </c>
      <c r="I71" s="5">
        <f t="shared" si="5"/>
        <v>0.4613999242681951</v>
      </c>
      <c r="J71" s="21"/>
      <c r="K71" s="22"/>
    </row>
    <row r="72" spans="2:11" ht="14.25">
      <c r="B72" s="20"/>
      <c r="C72" s="11">
        <v>180000</v>
      </c>
      <c r="D72" s="8">
        <f t="shared" si="0"/>
        <v>0.00010485760476651162</v>
      </c>
      <c r="E72" s="8">
        <f t="shared" si="1"/>
        <v>0.000739351802803363</v>
      </c>
      <c r="F72" s="8">
        <f t="shared" si="2"/>
        <v>0.00036376282684366673</v>
      </c>
      <c r="G72" s="8">
        <f t="shared" si="3"/>
        <v>9.889615070414777E-25</v>
      </c>
      <c r="H72" s="13">
        <f t="shared" si="4"/>
        <v>0.43703996745051715</v>
      </c>
      <c r="I72" s="5">
        <f t="shared" si="5"/>
        <v>0.43703996745051743</v>
      </c>
      <c r="J72" s="21"/>
      <c r="K72" s="22"/>
    </row>
    <row r="73" spans="2:11" ht="14.25">
      <c r="B73" s="20"/>
      <c r="C73" s="11">
        <v>190000</v>
      </c>
      <c r="D73" s="8">
        <f t="shared" si="0"/>
        <v>0.00010485760398761336</v>
      </c>
      <c r="E73" s="8">
        <f t="shared" si="1"/>
        <v>0.0007498688955433769</v>
      </c>
      <c r="F73" s="8">
        <f t="shared" si="2"/>
        <v>0.00015109514459189463</v>
      </c>
      <c r="G73" s="8">
        <f t="shared" si="3"/>
        <v>4.0995124426030934E-24</v>
      </c>
      <c r="H73" s="13">
        <f t="shared" si="4"/>
        <v>0.4081837112868114</v>
      </c>
      <c r="I73" s="5">
        <f t="shared" si="5"/>
        <v>0.4081837112868121</v>
      </c>
      <c r="J73" s="21"/>
      <c r="K73" s="22"/>
    </row>
    <row r="74" spans="2:11" ht="14.25">
      <c r="B74" s="20"/>
      <c r="C74" s="11">
        <v>200000</v>
      </c>
      <c r="D74" s="8">
        <f t="shared" si="0"/>
        <v>0.00010485760336667305</v>
      </c>
      <c r="E74" s="8">
        <f t="shared" si="1"/>
        <v>0.0007595416392200036</v>
      </c>
      <c r="F74" s="8">
        <f t="shared" si="2"/>
        <v>6.565368309955816E-05</v>
      </c>
      <c r="G74" s="8">
        <f t="shared" si="3"/>
        <v>1.579797382038542E-23</v>
      </c>
      <c r="H74" s="14">
        <f t="shared" si="4"/>
        <v>0.3789191731043497</v>
      </c>
      <c r="I74" s="5">
        <f t="shared" si="5"/>
        <v>0.3789191731043497</v>
      </c>
      <c r="J74" s="21"/>
      <c r="K74" s="22"/>
    </row>
    <row r="75" spans="2:11" ht="14.25">
      <c r="B75" s="20"/>
      <c r="C75" s="11">
        <v>250000</v>
      </c>
      <c r="D75" s="8">
        <f t="shared" si="0"/>
        <v>0.00010485760161212203</v>
      </c>
      <c r="E75" s="8">
        <f t="shared" si="1"/>
        <v>0.0007981472739532145</v>
      </c>
      <c r="F75" s="8">
        <f t="shared" si="2"/>
        <v>1.7477180967908567E-06</v>
      </c>
      <c r="G75" s="8">
        <f t="shared" si="3"/>
        <v>5.5890080084131954E-21</v>
      </c>
      <c r="H75" s="14">
        <f t="shared" si="4"/>
        <v>0.2655603082956686</v>
      </c>
      <c r="I75" s="5">
        <f t="shared" si="5"/>
        <v>0.26556030829566873</v>
      </c>
      <c r="J75" s="21"/>
      <c r="K75" s="22"/>
    </row>
    <row r="76" spans="2:11" ht="14.25">
      <c r="B76" s="20"/>
      <c r="C76" s="11">
        <v>300000</v>
      </c>
      <c r="D76" s="8">
        <f t="shared" si="0"/>
        <v>0.00010485760088328291</v>
      </c>
      <c r="E76" s="8">
        <f t="shared" si="1"/>
        <v>0.0008255558807605877</v>
      </c>
      <c r="F76" s="8">
        <f t="shared" si="2"/>
        <v>9.031837909640381E-08</v>
      </c>
      <c r="G76" s="8">
        <f t="shared" si="3"/>
        <v>6.757740379989582E-19</v>
      </c>
      <c r="H76" s="14">
        <f t="shared" si="4"/>
        <v>0.19750286405227824</v>
      </c>
      <c r="I76" s="5">
        <f t="shared" si="5"/>
        <v>0.19750286405227835</v>
      </c>
      <c r="J76" s="21"/>
      <c r="K76" s="22"/>
    </row>
    <row r="77" spans="2:11" ht="14.25">
      <c r="B77" s="20"/>
      <c r="C77" s="11">
        <v>350000</v>
      </c>
      <c r="D77" s="8">
        <f t="shared" si="0"/>
        <v>0.00010485760053109897</v>
      </c>
      <c r="E77" s="8">
        <f t="shared" si="1"/>
        <v>0.0008459583382642173</v>
      </c>
      <c r="F77" s="8">
        <f t="shared" si="2"/>
        <v>7.377187188985161E-09</v>
      </c>
      <c r="G77" s="8">
        <f t="shared" si="3"/>
        <v>3.894951642448171E-17</v>
      </c>
      <c r="H77" s="14">
        <f t="shared" si="4"/>
        <v>0.15374066087487115</v>
      </c>
      <c r="I77" s="5">
        <f t="shared" si="5"/>
        <v>0.1537406608748714</v>
      </c>
      <c r="J77" s="21"/>
      <c r="K77" s="22"/>
    </row>
    <row r="78" spans="2:11" ht="14.25">
      <c r="B78" s="20"/>
      <c r="C78" s="11">
        <v>400000</v>
      </c>
      <c r="D78" s="8">
        <f t="shared" si="0"/>
        <v>0.00010485760034182363</v>
      </c>
      <c r="E78" s="8">
        <f t="shared" si="1"/>
        <v>0.0008617012304841192</v>
      </c>
      <c r="F78" s="8">
        <f t="shared" si="2"/>
        <v>8.424064142856154E-10</v>
      </c>
      <c r="G78" s="8">
        <f t="shared" si="3"/>
        <v>1.3052396863710792E-15</v>
      </c>
      <c r="H78" s="14">
        <f t="shared" si="4"/>
        <v>0.12375199130649094</v>
      </c>
      <c r="I78" s="5">
        <f t="shared" si="5"/>
        <v>0.12375199130649088</v>
      </c>
      <c r="J78" s="21"/>
      <c r="K78" s="22"/>
    </row>
    <row r="79" spans="2:11" ht="14.25">
      <c r="B79" s="20"/>
      <c r="C79" s="11">
        <v>450000</v>
      </c>
      <c r="D79" s="8">
        <f t="shared" si="0"/>
        <v>0.00010485760023173884</v>
      </c>
      <c r="E79" s="8">
        <f t="shared" si="1"/>
        <v>0.0008741959821471603</v>
      </c>
      <c r="F79" s="8">
        <f t="shared" si="2"/>
        <v>1.2424907815501717E-10</v>
      </c>
      <c r="G79" s="8">
        <f t="shared" si="3"/>
        <v>2.890689823367782E-14</v>
      </c>
      <c r="H79" s="14">
        <f t="shared" si="4"/>
        <v>0.10219729828419416</v>
      </c>
      <c r="I79" s="5">
        <f t="shared" si="5"/>
        <v>0.1021972982841942</v>
      </c>
      <c r="J79" s="21"/>
      <c r="K79" s="22"/>
    </row>
    <row r="80" spans="2:11" ht="14.25">
      <c r="B80" s="20"/>
      <c r="C80" s="11">
        <v>500000</v>
      </c>
      <c r="D80" s="8">
        <f t="shared" si="0"/>
        <v>0.00010485760016368136</v>
      </c>
      <c r="E80" s="8">
        <f t="shared" si="1"/>
        <v>0.0008843403340517979</v>
      </c>
      <c r="F80" s="8">
        <f t="shared" si="2"/>
        <v>2.242507755226871E-11</v>
      </c>
      <c r="G80" s="8">
        <f t="shared" si="3"/>
        <v>4.617656884154241E-13</v>
      </c>
      <c r="H80" s="14">
        <f t="shared" si="4"/>
        <v>0.08628962637337226</v>
      </c>
      <c r="I80" s="5">
        <f t="shared" si="5"/>
        <v>0.08628962637337226</v>
      </c>
      <c r="J80" s="21"/>
      <c r="K80" s="22"/>
    </row>
    <row r="81" spans="2:11" ht="14.25">
      <c r="B81" s="20"/>
      <c r="C81" s="11">
        <v>550000</v>
      </c>
      <c r="D81" s="8">
        <f t="shared" si="0"/>
        <v>0.00010485760011950978</v>
      </c>
      <c r="E81" s="8">
        <f t="shared" si="1"/>
        <v>0.0008927314747149872</v>
      </c>
      <c r="F81" s="8">
        <f t="shared" si="2"/>
        <v>4.7654379584461296E-12</v>
      </c>
      <c r="G81" s="8">
        <f t="shared" si="3"/>
        <v>5.662747803212309E-12</v>
      </c>
      <c r="H81" s="14">
        <f t="shared" si="4"/>
        <v>0.07976656232314573</v>
      </c>
      <c r="I81" s="5">
        <f t="shared" si="5"/>
        <v>0.07976656232314557</v>
      </c>
      <c r="J81" s="21"/>
      <c r="K81" s="22"/>
    </row>
    <row r="82" spans="2:11" ht="14.25">
      <c r="B82" s="20"/>
      <c r="C82" s="11">
        <v>600000</v>
      </c>
      <c r="D82" s="8">
        <f t="shared" si="0"/>
        <v>0.00010485760008968118</v>
      </c>
      <c r="E82" s="8">
        <f t="shared" si="1"/>
        <v>0.000899781531033985</v>
      </c>
      <c r="F82" s="8">
        <f t="shared" si="2"/>
        <v>1.1588806337538523E-12</v>
      </c>
      <c r="G82" s="8">
        <f t="shared" si="3"/>
        <v>5.58025001427151E-11</v>
      </c>
      <c r="H82" s="14">
        <f t="shared" si="4"/>
        <v>0.0945274736010292</v>
      </c>
      <c r="I82" s="5">
        <f t="shared" si="5"/>
        <v>0.09452747360102907</v>
      </c>
      <c r="J82" s="21"/>
      <c r="K82" s="22"/>
    </row>
    <row r="83" spans="2:11" ht="14.25">
      <c r="B83" s="20"/>
      <c r="C83" s="11">
        <v>650000</v>
      </c>
      <c r="D83" s="8">
        <f t="shared" si="0"/>
        <v>0.00010485760006886309</v>
      </c>
      <c r="E83" s="8">
        <f t="shared" si="1"/>
        <v>0.0009057837751346553</v>
      </c>
      <c r="F83" s="8">
        <f t="shared" si="2"/>
        <v>3.156127058849798E-13</v>
      </c>
      <c r="G83" s="8">
        <f t="shared" si="3"/>
        <v>4.5624116716418726E-10</v>
      </c>
      <c r="H83" s="14">
        <f t="shared" si="4"/>
        <v>0.11639906175105866</v>
      </c>
      <c r="I83" s="5">
        <f t="shared" si="5"/>
        <v>0.11639906175105891</v>
      </c>
      <c r="J83" s="21"/>
      <c r="K83" s="22"/>
    </row>
    <row r="84" spans="2:11" ht="14.25">
      <c r="B84" s="20"/>
      <c r="C84" s="11">
        <v>700000</v>
      </c>
      <c r="D84" s="8">
        <f t="shared" si="0"/>
        <v>0.00010485760005392341</v>
      </c>
      <c r="E84" s="8">
        <f t="shared" si="1"/>
        <v>0.0009109523957611676</v>
      </c>
      <c r="F84" s="8">
        <f t="shared" si="2"/>
        <v>9.465713900563479E-14</v>
      </c>
      <c r="G84" s="8">
        <f t="shared" si="3"/>
        <v>3.119987281918931E-09</v>
      </c>
      <c r="H84" s="14">
        <f t="shared" si="4"/>
        <v>0.14106413169478582</v>
      </c>
      <c r="I84" s="5">
        <f t="shared" si="5"/>
        <v>0.14106413169478538</v>
      </c>
      <c r="J84" s="21"/>
      <c r="K84" s="22"/>
    </row>
    <row r="85" spans="2:11" ht="14.25">
      <c r="B85" s="20"/>
      <c r="C85" s="11">
        <v>750000</v>
      </c>
      <c r="D85" s="8">
        <f t="shared" si="0"/>
        <v>0.00010485760004294364</v>
      </c>
      <c r="E85" s="8">
        <f t="shared" si="1"/>
        <v>0.0009154473513861564</v>
      </c>
      <c r="F85" s="8">
        <f t="shared" si="2"/>
        <v>3.0849703474528996E-14</v>
      </c>
      <c r="G85" s="8">
        <f t="shared" si="3"/>
        <v>1.6558502554210405E-08</v>
      </c>
      <c r="H85" s="14">
        <f t="shared" si="4"/>
        <v>0.16668717522509557</v>
      </c>
      <c r="I85" s="5">
        <f t="shared" si="5"/>
        <v>0.16668717522509524</v>
      </c>
      <c r="J85" s="21"/>
      <c r="K85" s="22"/>
    </row>
    <row r="86" spans="2:11" ht="14.25">
      <c r="B86" s="20"/>
      <c r="C86" s="11">
        <v>800000</v>
      </c>
      <c r="D86" s="8">
        <f t="shared" si="0"/>
        <v>0.00010485760003470598</v>
      </c>
      <c r="E86" s="8">
        <f t="shared" si="1"/>
        <v>0.0009193904342414299</v>
      </c>
      <c r="F86" s="8">
        <f t="shared" si="2"/>
        <v>1.0808968108512688E-14</v>
      </c>
      <c r="G86" s="8">
        <f t="shared" si="3"/>
        <v>5.252476747764247E-08</v>
      </c>
      <c r="H86" s="14">
        <f t="shared" si="4"/>
        <v>0.18708390346339107</v>
      </c>
      <c r="I86" s="5">
        <f t="shared" si="5"/>
        <v>0.18708390346339115</v>
      </c>
      <c r="J86" s="21"/>
      <c r="K86" s="22"/>
    </row>
    <row r="87" spans="2:11" ht="14.25">
      <c r="B87" s="20"/>
      <c r="C87" s="11">
        <v>850000</v>
      </c>
      <c r="D87" s="8">
        <f t="shared" si="0"/>
        <v>0.00010485760002841313</v>
      </c>
      <c r="E87" s="8">
        <f t="shared" si="1"/>
        <v>0.0009228759612913797</v>
      </c>
      <c r="F87" s="8">
        <f t="shared" si="2"/>
        <v>4.035886844111206E-15</v>
      </c>
      <c r="G87" s="8">
        <f t="shared" si="3"/>
        <v>8.584961635878927E-08</v>
      </c>
      <c r="H87" s="14">
        <f t="shared" si="4"/>
        <v>0.19650510524218842</v>
      </c>
      <c r="I87" s="5">
        <f t="shared" si="5"/>
        <v>0.19650510524218853</v>
      </c>
      <c r="J87" s="21"/>
      <c r="K87" s="22"/>
    </row>
    <row r="88" spans="2:11" ht="14.25">
      <c r="B88" s="20"/>
      <c r="C88" s="11">
        <v>900000</v>
      </c>
      <c r="D88" s="8">
        <f t="shared" si="0"/>
        <v>0.0001048576000235289</v>
      </c>
      <c r="E88" s="8">
        <f t="shared" si="1"/>
        <v>0.00092597807333485</v>
      </c>
      <c r="F88" s="8">
        <f t="shared" si="2"/>
        <v>1.5942475039540567E-15</v>
      </c>
      <c r="G88" s="8">
        <f t="shared" si="3"/>
        <v>9.819005002032445E-08</v>
      </c>
      <c r="H88" s="14">
        <f t="shared" si="4"/>
        <v>0.19916212381326132</v>
      </c>
      <c r="I88" s="5">
        <f t="shared" si="5"/>
        <v>0.19916212381326126</v>
      </c>
      <c r="J88" s="21"/>
      <c r="K88" s="22"/>
    </row>
    <row r="89" spans="2:11" ht="14.25">
      <c r="B89" s="20"/>
      <c r="C89" s="11">
        <v>950000</v>
      </c>
      <c r="D89" s="8">
        <f t="shared" si="0"/>
        <v>0.00010485760001968405</v>
      </c>
      <c r="E89" s="8">
        <f t="shared" si="1"/>
        <v>0.0009287558318004029</v>
      </c>
      <c r="F89" s="8">
        <f t="shared" si="2"/>
        <v>6.621981119272775E-16</v>
      </c>
      <c r="G89" s="8">
        <f t="shared" si="3"/>
        <v>1.0135169501744432E-07</v>
      </c>
      <c r="H89" s="14">
        <f t="shared" si="4"/>
        <v>0.19979430367166198</v>
      </c>
      <c r="I89" s="5">
        <f t="shared" si="5"/>
        <v>0.19979430367166198</v>
      </c>
      <c r="J89" s="21"/>
      <c r="K89" s="22"/>
    </row>
    <row r="90" spans="2:11" ht="14.25">
      <c r="B90" s="20"/>
      <c r="C90" s="8"/>
      <c r="D90" s="8"/>
      <c r="E90" s="8"/>
      <c r="F90" s="8"/>
      <c r="G90" s="8"/>
      <c r="H90" s="15"/>
      <c r="I90" s="15"/>
      <c r="J90" s="21"/>
      <c r="K90" s="22"/>
    </row>
    <row r="91" spans="2:11" ht="14.25">
      <c r="B91" s="20"/>
      <c r="C91" s="11">
        <v>1000000</v>
      </c>
      <c r="D91" s="8">
        <f>(24*C91^-1)^10+(21*C91^-0.67)^10+(4*C91^-0.33)^10+(0.4)^10</f>
        <v>0.00010485760001661893</v>
      </c>
      <c r="E91" s="8">
        <f>((0.148*C91^0.11)^-10+(0.5)^-10)^-1</f>
        <v>0.0009312568495931032</v>
      </c>
      <c r="F91" s="8">
        <f>(1.57*10^8*C91^-1.625)^10</f>
        <v>2.877375385359103E-16</v>
      </c>
      <c r="G91" s="8">
        <f>((6*10^-17*C91^2.63)^-10+(0.2)^-10)^-1</f>
        <v>1.0212589098984949E-07</v>
      </c>
      <c r="H91" s="13">
        <f>(1/((D91+E91)^-1+(F91)^-1)+G91)^0.1</f>
        <v>0.1999463985412144</v>
      </c>
      <c r="I91" s="5">
        <f>Particle_Drag_Coefficient_CD_Re(C91)</f>
        <v>0.19994639854121435</v>
      </c>
      <c r="J91" s="21"/>
      <c r="K91" s="22"/>
    </row>
    <row r="92" spans="2:11" ht="14.25">
      <c r="B92" s="20"/>
      <c r="C92" s="11">
        <v>1500000</v>
      </c>
      <c r="D92" s="8">
        <f>(24*C92^-1)^10+(21*C92^-0.67)^10+(4*C92^-0.33)^10+(0.4)^10</f>
        <v>0.00010485760000436023</v>
      </c>
      <c r="E92" s="8">
        <f>((0.148*C92^0.11)^-10+(0.5)^-10)^-1</f>
        <v>0.0009470665095700428</v>
      </c>
      <c r="F92" s="8">
        <f>(1.57*10^8*C92^-1.625)^10</f>
        <v>3.9583442784685686E-19</v>
      </c>
      <c r="G92" s="8">
        <f>((6*10^-17*C92^2.63)^-10+(0.2)^-10)^-1</f>
        <v>1.0239999357479096E-07</v>
      </c>
      <c r="H92" s="13">
        <f>(1/((D92+E92)^-1+(F92)^-1)+G92)^0.1</f>
        <v>0.19999999874515362</v>
      </c>
      <c r="I92" s="5">
        <f>Particle_Drag_Coefficient_CD_Re(C92)</f>
        <v>0.19999999874515362</v>
      </c>
      <c r="J92" s="21"/>
      <c r="K92" s="22"/>
    </row>
    <row r="93" spans="2:11" ht="14.25">
      <c r="B93" s="20"/>
      <c r="C93" s="11">
        <v>10000000</v>
      </c>
      <c r="D93" s="8">
        <f>(24*C93^-1)^10+(21*C93^-0.67)^10+(4*C93^-0.33)^10+(0.4)^10</f>
        <v>0.00010485760000000845</v>
      </c>
      <c r="E93" s="8">
        <f>((0.148*C93^0.11)^-10+(0.5)^-10)^-1</f>
        <v>0.0009728031922805914</v>
      </c>
      <c r="F93" s="8">
        <f>(1.57*10^8*C93^-1.625)^10</f>
        <v>1.6180670872728954E-32</v>
      </c>
      <c r="G93" s="8">
        <f>((6*10^-17*C93^2.63)^-10+(0.2)^-10)^-1</f>
        <v>1.0240000000000012E-07</v>
      </c>
      <c r="H93" s="13">
        <f>(1/((D93+E93)^-1+(F93)^-1)+G93)^0.1</f>
        <v>0.19999999999999998</v>
      </c>
      <c r="I93" s="5">
        <f>Particle_Drag_Coefficient_CD_Re(C93)</f>
        <v>0.19999999999999998</v>
      </c>
      <c r="J93" s="21"/>
      <c r="K93" s="22"/>
    </row>
    <row r="94" spans="2:11" ht="15" thickBot="1">
      <c r="B94" s="23"/>
      <c r="C94" s="24"/>
      <c r="D94" s="24"/>
      <c r="E94" s="24"/>
      <c r="F94" s="24"/>
      <c r="G94" s="24"/>
      <c r="H94" s="25"/>
      <c r="I94" s="25"/>
      <c r="J94" s="24"/>
      <c r="K94" s="26"/>
    </row>
    <row r="95" spans="8:9" ht="14.25">
      <c r="H95" s="1"/>
      <c r="I95" s="1"/>
    </row>
    <row r="96" spans="8:9" ht="14.25">
      <c r="H96" s="1"/>
      <c r="I96" s="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C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2" width="8.8515625" style="76" customWidth="1"/>
    <col min="3" max="3" width="10.7109375" style="76" bestFit="1" customWidth="1"/>
    <col min="4" max="16384" width="8.8515625" style="76" customWidth="1"/>
  </cols>
  <sheetData>
    <row r="1" ht="18.75">
      <c r="B1" s="79" t="s">
        <v>85</v>
      </c>
    </row>
    <row r="2" ht="18.75">
      <c r="B2" s="76" t="s">
        <v>86</v>
      </c>
    </row>
    <row r="3" ht="18.75">
      <c r="B3" s="76" t="s">
        <v>87</v>
      </c>
    </row>
    <row r="4" ht="18.75">
      <c r="B4" s="76" t="s">
        <v>88</v>
      </c>
    </row>
    <row r="5" ht="18.75">
      <c r="B5" s="76" t="s">
        <v>89</v>
      </c>
    </row>
    <row r="6" ht="18.75"/>
    <row r="7" ht="18.75">
      <c r="B7" s="76" t="s">
        <v>90</v>
      </c>
    </row>
    <row r="8" ht="18.75">
      <c r="B8" s="76" t="s">
        <v>91</v>
      </c>
    </row>
    <row r="9" ht="18.75"/>
    <row r="10" ht="18.75">
      <c r="B10" s="76" t="s">
        <v>92</v>
      </c>
    </row>
    <row r="11" ht="18.75">
      <c r="B11" s="76" t="s">
        <v>93</v>
      </c>
    </row>
    <row r="12" ht="18.75">
      <c r="B12" s="76" t="s">
        <v>94</v>
      </c>
    </row>
    <row r="13" ht="18.75">
      <c r="B13" s="76" t="s">
        <v>76</v>
      </c>
    </row>
    <row r="14" spans="2:3" ht="18.75">
      <c r="B14" s="76" t="s">
        <v>62</v>
      </c>
      <c r="C14" s="76" t="s">
        <v>95</v>
      </c>
    </row>
    <row r="15" ht="18.75"/>
    <row r="16" ht="18.75">
      <c r="B16" s="76" t="s">
        <v>96</v>
      </c>
    </row>
    <row r="17" ht="18.75">
      <c r="B17" s="76" t="s">
        <v>77</v>
      </c>
    </row>
    <row r="18" ht="18.75"/>
    <row r="19" ht="18.75">
      <c r="B19" s="76" t="s">
        <v>78</v>
      </c>
    </row>
    <row r="20" ht="18.75">
      <c r="B20" s="76" t="s">
        <v>97</v>
      </c>
    </row>
    <row r="21" ht="18.75">
      <c r="B21" s="76" t="s">
        <v>98</v>
      </c>
    </row>
    <row r="22" spans="2:3" ht="18.75">
      <c r="B22" s="76" t="s">
        <v>79</v>
      </c>
      <c r="C22" s="76" t="s">
        <v>99</v>
      </c>
    </row>
    <row r="23" spans="2:3" ht="18.75">
      <c r="B23" s="76" t="s">
        <v>80</v>
      </c>
      <c r="C23" s="77">
        <v>15000</v>
      </c>
    </row>
    <row r="24" spans="2:3" ht="18.75">
      <c r="B24" s="76" t="s">
        <v>81</v>
      </c>
      <c r="C24" s="76">
        <v>0.000104875</v>
      </c>
    </row>
    <row r="25" spans="2:3" ht="18.75">
      <c r="B25" s="76" t="s">
        <v>82</v>
      </c>
      <c r="C25" s="76">
        <v>0.000164513</v>
      </c>
    </row>
    <row r="26" spans="2:3" ht="18.75">
      <c r="B26" s="76" t="s">
        <v>83</v>
      </c>
      <c r="C26" s="78">
        <v>125174000000000</v>
      </c>
    </row>
    <row r="27" spans="2:3" ht="18.75">
      <c r="B27" s="76" t="s">
        <v>84</v>
      </c>
      <c r="C27" s="78">
        <v>4.09933E-53</v>
      </c>
    </row>
    <row r="28" spans="2:3" ht="18.75">
      <c r="B28" s="76" t="s">
        <v>79</v>
      </c>
      <c r="C28" s="76">
        <v>0.44</v>
      </c>
    </row>
    <row r="29" ht="18.75"/>
    <row r="30" ht="18.75">
      <c r="B30" s="76" t="s">
        <v>100</v>
      </c>
    </row>
    <row r="31" ht="18.75">
      <c r="B31" s="76" t="s">
        <v>101</v>
      </c>
    </row>
    <row r="32" ht="18.75">
      <c r="B32" s="76" t="s">
        <v>102</v>
      </c>
    </row>
    <row r="33" ht="18.75">
      <c r="B33" s="76" t="s">
        <v>103</v>
      </c>
    </row>
    <row r="34" ht="18.75">
      <c r="B34" s="76" t="s">
        <v>104</v>
      </c>
    </row>
    <row r="35" ht="18.75">
      <c r="B35" s="76" t="s">
        <v>105</v>
      </c>
    </row>
    <row r="36" ht="18.75">
      <c r="B36" s="76" t="s">
        <v>106</v>
      </c>
    </row>
    <row r="37" ht="18.75">
      <c r="B37" s="76" t="s">
        <v>107</v>
      </c>
    </row>
    <row r="38" ht="18.75">
      <c r="B38" s="76" t="s">
        <v>108</v>
      </c>
    </row>
    <row r="39" ht="18.75"/>
    <row r="40" ht="18.75"/>
    <row r="41" ht="18.75"/>
    <row r="42" ht="18.75"/>
    <row r="46" ht="18.75"/>
    <row r="47" ht="18.75"/>
    <row r="48" ht="18.75"/>
    <row r="49" ht="18.75"/>
    <row r="50" ht="18.75"/>
    <row r="51" ht="18.75"/>
    <row r="52" ht="18.75"/>
    <row r="53" ht="18.75"/>
    <row r="54" ht="18.75"/>
    <row r="55" ht="18.75"/>
    <row r="56" ht="18.75"/>
    <row r="57" ht="18.75"/>
    <row r="58" ht="18.75"/>
    <row r="59" ht="18.75"/>
    <row r="60" ht="18.75"/>
    <row r="61" ht="18.75"/>
    <row r="62" ht="18.75"/>
    <row r="63" ht="18.75"/>
    <row r="64" ht="18.75"/>
    <row r="65" ht="18.75"/>
    <row r="66" ht="18.75"/>
    <row r="67" ht="18.75"/>
    <row r="68" ht="18.75"/>
    <row r="69" ht="18.75"/>
    <row r="70" ht="18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S2:Z21"/>
  <sheetViews>
    <sheetView zoomScalePageLayoutView="0" workbookViewId="0" topLeftCell="R1">
      <selection activeCell="V28" sqref="V28"/>
    </sheetView>
  </sheetViews>
  <sheetFormatPr defaultColWidth="11.421875" defaultRowHeight="15"/>
  <sheetData>
    <row r="2" ht="14.25">
      <c r="S2" s="3" t="s">
        <v>41</v>
      </c>
    </row>
    <row r="4" spans="19:26" ht="14.25">
      <c r="S4" t="s">
        <v>42</v>
      </c>
      <c r="Z4" t="s">
        <v>27</v>
      </c>
    </row>
    <row r="5" ht="14.25">
      <c r="Z5" t="s">
        <v>28</v>
      </c>
    </row>
    <row r="6" spans="19:26" ht="14.25">
      <c r="S6" t="s">
        <v>21</v>
      </c>
      <c r="Z6" t="s">
        <v>29</v>
      </c>
    </row>
    <row r="7" spans="19:26" ht="14.25">
      <c r="S7" t="s">
        <v>10</v>
      </c>
      <c r="Z7" t="s">
        <v>30</v>
      </c>
    </row>
    <row r="8" spans="19:26" ht="14.25">
      <c r="S8" t="s">
        <v>22</v>
      </c>
      <c r="Z8" t="s">
        <v>31</v>
      </c>
    </row>
    <row r="9" ht="14.25">
      <c r="S9" t="s">
        <v>10</v>
      </c>
    </row>
    <row r="10" spans="19:26" ht="14.25">
      <c r="S10" t="s">
        <v>23</v>
      </c>
      <c r="Z10" t="s">
        <v>32</v>
      </c>
    </row>
    <row r="11" spans="19:26" ht="14.25">
      <c r="S11" t="s">
        <v>10</v>
      </c>
      <c r="Z11" t="s">
        <v>33</v>
      </c>
    </row>
    <row r="12" spans="19:26" ht="14.25">
      <c r="S12" t="s">
        <v>24</v>
      </c>
      <c r="Z12" t="s">
        <v>34</v>
      </c>
    </row>
    <row r="13" spans="19:26" ht="14.25">
      <c r="S13" t="s">
        <v>10</v>
      </c>
      <c r="Z13" t="s">
        <v>35</v>
      </c>
    </row>
    <row r="14" spans="19:26" ht="14.25">
      <c r="S14" t="s">
        <v>25</v>
      </c>
      <c r="Z14" t="s">
        <v>34</v>
      </c>
    </row>
    <row r="15" ht="14.25">
      <c r="Z15" t="s">
        <v>36</v>
      </c>
    </row>
    <row r="16" spans="19:26" ht="14.25">
      <c r="S16" t="s">
        <v>43</v>
      </c>
      <c r="Z16" t="s">
        <v>37</v>
      </c>
    </row>
    <row r="18" spans="19:26" ht="14.25">
      <c r="S18" t="s">
        <v>26</v>
      </c>
      <c r="Z18" t="s">
        <v>38</v>
      </c>
    </row>
    <row r="19" ht="14.25">
      <c r="Z19" t="s">
        <v>39</v>
      </c>
    </row>
    <row r="20" ht="14.25">
      <c r="Z20" t="s">
        <v>40</v>
      </c>
    </row>
    <row r="21" ht="14.25">
      <c r="Z21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1:I20"/>
  <sheetViews>
    <sheetView zoomScalePageLayoutView="0" workbookViewId="0" topLeftCell="A1">
      <selection activeCell="F13" sqref="F13"/>
    </sheetView>
  </sheetViews>
  <sheetFormatPr defaultColWidth="11.421875" defaultRowHeight="15"/>
  <cols>
    <col min="1" max="1" width="4.8515625" style="0" customWidth="1"/>
  </cols>
  <sheetData>
    <row r="1" ht="14.25">
      <c r="B1" s="3" t="s">
        <v>41</v>
      </c>
    </row>
    <row r="3" spans="2:9" ht="14.25">
      <c r="B3" t="s">
        <v>42</v>
      </c>
      <c r="I3" t="s">
        <v>27</v>
      </c>
    </row>
    <row r="4" ht="14.25">
      <c r="I4" t="s">
        <v>28</v>
      </c>
    </row>
    <row r="5" spans="2:9" ht="14.25">
      <c r="B5" t="s">
        <v>21</v>
      </c>
      <c r="I5" t="s">
        <v>29</v>
      </c>
    </row>
    <row r="6" spans="2:9" ht="14.25">
      <c r="B6" t="s">
        <v>10</v>
      </c>
      <c r="I6" t="s">
        <v>30</v>
      </c>
    </row>
    <row r="7" spans="2:9" ht="14.25">
      <c r="B7" t="s">
        <v>22</v>
      </c>
      <c r="I7" t="s">
        <v>31</v>
      </c>
    </row>
    <row r="8" ht="14.25">
      <c r="B8" t="s">
        <v>10</v>
      </c>
    </row>
    <row r="9" spans="2:9" ht="14.25">
      <c r="B9" t="s">
        <v>23</v>
      </c>
      <c r="I9" t="s">
        <v>32</v>
      </c>
    </row>
    <row r="10" spans="2:9" ht="14.25">
      <c r="B10" t="s">
        <v>10</v>
      </c>
      <c r="I10" t="s">
        <v>33</v>
      </c>
    </row>
    <row r="11" spans="2:9" ht="14.25">
      <c r="B11" t="s">
        <v>24</v>
      </c>
      <c r="I11" t="s">
        <v>34</v>
      </c>
    </row>
    <row r="12" spans="2:9" ht="14.25">
      <c r="B12" t="s">
        <v>10</v>
      </c>
      <c r="I12" t="s">
        <v>35</v>
      </c>
    </row>
    <row r="13" spans="2:9" ht="14.25">
      <c r="B13" t="s">
        <v>25</v>
      </c>
      <c r="I13" t="s">
        <v>34</v>
      </c>
    </row>
    <row r="14" ht="14.25">
      <c r="I14" t="s">
        <v>36</v>
      </c>
    </row>
    <row r="15" spans="2:9" ht="14.25">
      <c r="B15" t="s">
        <v>43</v>
      </c>
      <c r="I15" t="s">
        <v>37</v>
      </c>
    </row>
    <row r="17" spans="2:9" ht="14.25">
      <c r="B17" t="s">
        <v>26</v>
      </c>
      <c r="I17" t="s">
        <v>38</v>
      </c>
    </row>
    <row r="18" ht="14.25">
      <c r="I18" t="s">
        <v>39</v>
      </c>
    </row>
    <row r="19" ht="14.25">
      <c r="I19" t="s">
        <v>40</v>
      </c>
    </row>
    <row r="20" ht="14.25">
      <c r="I20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C8"/>
  <sheetViews>
    <sheetView showGridLines="0" zoomScalePageLayoutView="0" workbookViewId="0" topLeftCell="A1">
      <selection activeCell="A1" sqref="A1"/>
    </sheetView>
  </sheetViews>
  <sheetFormatPr defaultColWidth="11.421875" defaultRowHeight="15"/>
  <sheetData>
    <row r="2" spans="2:3" ht="14.25">
      <c r="B2" s="1" t="s">
        <v>20</v>
      </c>
      <c r="C2" t="s">
        <v>15</v>
      </c>
    </row>
    <row r="3" ht="14.25">
      <c r="C3" t="s">
        <v>11</v>
      </c>
    </row>
    <row r="4" ht="14.25">
      <c r="C4" t="s">
        <v>12</v>
      </c>
    </row>
    <row r="5" ht="14.25">
      <c r="C5" t="s">
        <v>13</v>
      </c>
    </row>
    <row r="6" ht="14.25">
      <c r="C6" t="s">
        <v>14</v>
      </c>
    </row>
    <row r="7" ht="14.25">
      <c r="C7" s="80" t="s">
        <v>65</v>
      </c>
    </row>
    <row r="8" ht="14.25">
      <c r="C8" t="s">
        <v>57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J. Cruz</dc:creator>
  <cp:keywords/>
  <dc:description/>
  <cp:lastModifiedBy>Windows User</cp:lastModifiedBy>
  <dcterms:created xsi:type="dcterms:W3CDTF">2011-05-21T20:41:19Z</dcterms:created>
  <dcterms:modified xsi:type="dcterms:W3CDTF">2020-09-03T17:23:26Z</dcterms:modified>
  <cp:category/>
  <cp:version/>
  <cp:contentType/>
  <cp:contentStatus/>
</cp:coreProperties>
</file>