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Application" sheetId="1" r:id="rId1"/>
    <sheet name="Solution by integration" sheetId="2" r:id="rId2"/>
    <sheet name="Runge Kutta solution" sheetId="3" r:id="rId3"/>
    <sheet name="R-K" sheetId="4" r:id="rId4"/>
    <sheet name="ChemECalcs" sheetId="5" r:id="rId5"/>
    <sheet name="Ref" sheetId="6" r:id="rId6"/>
  </sheets>
  <definedNames>
    <definedName name="h">'Runge Kutta solution'!$D$12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<sst xmlns="http://schemas.openxmlformats.org/spreadsheetml/2006/main" count="295" uniqueCount="192">
  <si>
    <t>h=</t>
  </si>
  <si>
    <t>y</t>
  </si>
  <si>
    <t>k1</t>
  </si>
  <si>
    <t>k2</t>
  </si>
  <si>
    <t>k3</t>
  </si>
  <si>
    <t>k4</t>
  </si>
  <si>
    <t>n</t>
  </si>
  <si>
    <t xml:space="preserve"> </t>
  </si>
  <si>
    <t>Initial Condition</t>
  </si>
  <si>
    <t>click here to insert a different function</t>
  </si>
  <si>
    <t>Fourth-Order Runge-Kutta Method</t>
  </si>
  <si>
    <t xml:space="preserve">The Runge-Kutta Method is a commonly used numerical method for solving 1st-order ordinary differential equations (ODEs) with a known initial condition. The method starts at a known point and develops the solution to the ODE by proceeding stepwise in small increments.  The method lends itself to spreadsheet calculations.  This spreadsheet uses Excel's ability to generate user-defined functions to provide a general purpose algorithm. The user only needs to change the function in one location rather than altering formulas in an entire table. </t>
  </si>
  <si>
    <t>Formulas</t>
  </si>
  <si>
    <t>The method solves an ordinary differential equation of the form:</t>
  </si>
  <si>
    <t>dy/dx = f(x,y)</t>
  </si>
  <si>
    <t>with initial condition:</t>
  </si>
  <si>
    <t>Fourth Order Runge-Kutta Formulas</t>
  </si>
  <si>
    <r>
      <t>y(x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>) = y</t>
    </r>
    <r>
      <rPr>
        <i/>
        <vertAlign val="subscript"/>
        <sz val="11"/>
        <rFont val="Bookman Old Style"/>
        <family val="1"/>
      </rPr>
      <t>0</t>
    </r>
    <r>
      <rPr>
        <i/>
        <sz val="11"/>
        <rFont val="Bookman Old Style"/>
        <family val="1"/>
      </rPr>
      <t xml:space="preserve"> </t>
    </r>
  </si>
  <si>
    <r>
      <t>y</t>
    </r>
    <r>
      <rPr>
        <i/>
        <vertAlign val="subscript"/>
        <sz val="11"/>
        <rFont val="Bookman Old Style"/>
        <family val="1"/>
      </rPr>
      <t xml:space="preserve">n+1 </t>
    </r>
    <r>
      <rPr>
        <i/>
        <sz val="11"/>
        <rFont val="Bookman Old Style"/>
        <family val="1"/>
      </rPr>
      <t>=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 xml:space="preserve"> + (1/6)(k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 xml:space="preserve"> + 2k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+k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</si>
  <si>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 xml:space="preserve">n </t>
    </r>
    <r>
      <rPr>
        <i/>
        <sz val="11"/>
        <rFont val="Bookman Old Style"/>
        <family val="1"/>
      </rPr>
      <t>,y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)</t>
    </r>
  </si>
  <si>
    <r>
      <t>k</t>
    </r>
    <r>
      <rPr>
        <i/>
        <vertAlign val="subscript"/>
        <sz val="11"/>
        <rFont val="Bookman Old Style"/>
        <family val="1"/>
      </rPr>
      <t xml:space="preserve">2 </t>
    </r>
    <r>
      <rPr>
        <i/>
        <sz val="11"/>
        <rFont val="Bookman Old Style"/>
        <family val="1"/>
      </rPr>
      <t>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1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</si>
  <si>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+h/2,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2</t>
    </r>
    <r>
      <rPr>
        <i/>
        <sz val="11"/>
        <rFont val="Bookman Old Style"/>
        <family val="1"/>
      </rPr>
      <t>/2)</t>
    </r>
  </si>
  <si>
    <r>
      <t>k</t>
    </r>
    <r>
      <rPr>
        <i/>
        <vertAlign val="subscript"/>
        <sz val="11"/>
        <rFont val="Bookman Old Style"/>
        <family val="1"/>
      </rPr>
      <t>4</t>
    </r>
    <r>
      <rPr>
        <i/>
        <sz val="11"/>
        <rFont val="Bookman Old Style"/>
        <family val="1"/>
      </rPr>
      <t xml:space="preserve"> = h</t>
    </r>
    <r>
      <rPr>
        <i/>
        <vertAlign val="superscript"/>
        <sz val="11"/>
        <rFont val="Bookman Old Style"/>
        <family val="1"/>
      </rPr>
      <t>.</t>
    </r>
    <r>
      <rPr>
        <i/>
        <sz val="11"/>
        <rFont val="Bookman Old Style"/>
        <family val="1"/>
      </rPr>
      <t>f(x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+h, y</t>
    </r>
    <r>
      <rPr>
        <i/>
        <vertAlign val="subscript"/>
        <sz val="11"/>
        <rFont val="Bookman Old Style"/>
        <family val="1"/>
      </rPr>
      <t>n</t>
    </r>
    <r>
      <rPr>
        <i/>
        <sz val="11"/>
        <rFont val="Bookman Old Style"/>
        <family val="1"/>
      </rPr>
      <t>+k</t>
    </r>
    <r>
      <rPr>
        <i/>
        <vertAlign val="subscript"/>
        <sz val="11"/>
        <rFont val="Bookman Old Style"/>
        <family val="1"/>
      </rPr>
      <t>3</t>
    </r>
    <r>
      <rPr>
        <i/>
        <sz val="11"/>
        <rFont val="Bookman Old Style"/>
        <family val="1"/>
      </rPr>
      <t>)</t>
    </r>
  </si>
  <si>
    <t>RK1(x,y) = F(x,y)</t>
  </si>
  <si>
    <t>This spreadsheet defines an inline Excel function RK1(x,y) where:</t>
  </si>
  <si>
    <t>Runge Kutta Method</t>
  </si>
  <si>
    <t>Activates the change by using the function once</t>
  </si>
  <si>
    <t>Notation</t>
  </si>
  <si>
    <t>x - independent variable</t>
  </si>
  <si>
    <t>y- dependent variable</t>
  </si>
  <si>
    <t>h - increment amount</t>
  </si>
  <si>
    <t>n - subscript for each step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</si>
  <si>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Runge-Kutta  parameters</t>
    </r>
  </si>
  <si>
    <t xml:space="preserve">To solve a 1st-order ODE problem, just change the function, input the initial conditions and increment amount.  The table can be easily expanded by copying the bottom row and pasting into rows below. </t>
  </si>
  <si>
    <t>Sub RK()</t>
  </si>
  <si>
    <t>'Excel issue: The function needed to go along with a subroutine</t>
  </si>
  <si>
    <t>'to appear in the code module and macros dialog box</t>
  </si>
  <si>
    <t>End Sub</t>
  </si>
  <si>
    <t>'*****************************************************************</t>
  </si>
  <si>
    <t>'CHANGE THE RIGHT SIDE OF THE FUNCTION BELOW TO ADD YOUR FUNCTION:</t>
  </si>
  <si>
    <t>End Function</t>
  </si>
  <si>
    <t>h =</t>
  </si>
  <si>
    <t>y(3)calc =</t>
  </si>
  <si>
    <t>y(3) =</t>
  </si>
  <si>
    <t>Cells(17, 6).Formula = "=RuKu(D17,E17)"  'uses the function once to activate in Excel</t>
  </si>
  <si>
    <t>Function RuKu(x, y)</t>
  </si>
  <si>
    <t>exact value</t>
  </si>
  <si>
    <t>Results for different increment values  h</t>
  </si>
  <si>
    <r>
      <t>|</t>
    </r>
    <r>
      <rPr>
        <sz val="12"/>
        <rFont val="Symbol"/>
        <family val="1"/>
      </rPr>
      <t>e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| =</t>
    </r>
  </si>
  <si>
    <r>
      <t>Abs( (y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- y</t>
    </r>
    <r>
      <rPr>
        <vertAlign val="subscript"/>
        <sz val="10"/>
        <rFont val="Arial"/>
        <family val="2"/>
      </rPr>
      <t>calc</t>
    </r>
    <r>
      <rPr>
        <sz val="10"/>
        <rFont val="Arial"/>
        <family val="2"/>
      </rPr>
      <t>) / y</t>
    </r>
    <r>
      <rPr>
        <vertAlign val="subscript"/>
        <sz val="10"/>
        <rFont val="Arial"/>
        <family val="2"/>
      </rPr>
      <t>exact</t>
    </r>
    <r>
      <rPr>
        <sz val="10"/>
        <rFont val="Arial"/>
        <family val="2"/>
      </rPr>
      <t xml:space="preserve"> ) * 100</t>
    </r>
  </si>
  <si>
    <t>%</t>
  </si>
  <si>
    <t>Calculation error</t>
  </si>
  <si>
    <t>Comparison with the exact value</t>
  </si>
  <si>
    <t xml:space="preserve">       "=RuKu( x  ,    y)"</t>
  </si>
  <si>
    <t>(Replace RHS of equation with the new function)</t>
  </si>
  <si>
    <t>http://www.chemecalcs.com/about-the-author.php</t>
  </si>
  <si>
    <t>http://www.chemecalcs.com/rk.php</t>
  </si>
  <si>
    <t>R-K</t>
  </si>
  <si>
    <t>Tank with Varying Concentration, Problem 1</t>
  </si>
  <si>
    <t>The solution is intended to be fairly general for this type problem.</t>
  </si>
  <si>
    <t>Outline</t>
  </si>
  <si>
    <t>These problems have a typical solution outline</t>
  </si>
  <si>
    <t>1) Perform material balance on tank</t>
  </si>
  <si>
    <t xml:space="preserve">2) Get 1st-order Differential Equation in terms of mass </t>
  </si>
  <si>
    <t>3) Solve differential Equation</t>
  </si>
  <si>
    <t>Material Balance</t>
  </si>
  <si>
    <t>Change in Salt [lb/min] = Salt in - Salt Out</t>
  </si>
  <si>
    <t>Given</t>
  </si>
  <si>
    <t>subscripts</t>
  </si>
  <si>
    <r>
      <t>1) at t=0,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=0</t>
    </r>
  </si>
  <si>
    <t>i - in</t>
  </si>
  <si>
    <r>
      <t xml:space="preserve">2) 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</t>
    </r>
  </si>
  <si>
    <t>0.2 lb salt/gal</t>
  </si>
  <si>
    <t>[lb salt/gal]</t>
  </si>
  <si>
    <t>o - out</t>
  </si>
  <si>
    <r>
      <t>3)  d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C</t>
    </r>
    <r>
      <rPr>
        <vertAlign val="subscript"/>
        <sz val="10"/>
        <rFont val="Symbol"/>
        <family val="1"/>
      </rPr>
      <t>o</t>
    </r>
    <r>
      <rPr>
        <sz val="10"/>
        <rFont val="Symbol"/>
        <family val="1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</si>
  <si>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V = 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/1000</t>
    </r>
  </si>
  <si>
    <t>w - water</t>
  </si>
  <si>
    <t>s - salt</t>
  </si>
  <si>
    <t>lb</t>
  </si>
  <si>
    <t>Ms : Mass of salt in the tank</t>
  </si>
  <si>
    <t>C :    Salt concentration</t>
  </si>
  <si>
    <r>
      <t>C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:  Salt concentration in the inlet flow</t>
    </r>
  </si>
  <si>
    <t>lb/gal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</si>
  <si>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</si>
  <si>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:  Salt concentration in the outlet flow,</t>
    </r>
  </si>
  <si>
    <t>also, the salt concentration in the tank</t>
  </si>
  <si>
    <t xml:space="preserve">V : tank volume </t>
  </si>
  <si>
    <t>V =</t>
  </si>
  <si>
    <t>gal</t>
  </si>
  <si>
    <t>Q : Flow rate</t>
  </si>
  <si>
    <t>Q =</t>
  </si>
  <si>
    <t>gal/min</t>
  </si>
  <si>
    <t>Ms(t=0) =</t>
  </si>
  <si>
    <t>dMs =</t>
  </si>
  <si>
    <t>dMs/dt =</t>
  </si>
  <si>
    <t>Msi - Mso</t>
  </si>
  <si>
    <t>Msi =</t>
  </si>
  <si>
    <t>Mso =</t>
  </si>
  <si>
    <t>Q * Ci * dt</t>
  </si>
  <si>
    <t xml:space="preserve">Mass of sal entering </t>
  </si>
  <si>
    <t>Q * C * dt</t>
  </si>
  <si>
    <t>Q * Ci * dt -  Q * C * dt</t>
  </si>
  <si>
    <t xml:space="preserve">Q * (Ci  - C) </t>
  </si>
  <si>
    <t>Ms =</t>
  </si>
  <si>
    <t>V * C</t>
  </si>
  <si>
    <t>C =</t>
  </si>
  <si>
    <t>Ms / V</t>
  </si>
  <si>
    <t xml:space="preserve">Q * (Ci  - Ms/V) </t>
  </si>
  <si>
    <t>Q * Ci  - Q * Ms/V</t>
  </si>
  <si>
    <t xml:space="preserve"> * Ms</t>
  </si>
  <si>
    <t>Q * Ci =</t>
  </si>
  <si>
    <t xml:space="preserve">  -0.005 * Ms +1</t>
  </si>
  <si>
    <t>A brine solution containing 0.2 lb of salt/gallon of water is added at a rate of 5 gallons per minute to</t>
  </si>
  <si>
    <t xml:space="preserve"> a tank with 1000 gallons of pure water. The volume in the tank is maintained at a constant volume </t>
  </si>
  <si>
    <t>of 1000 gallons with an overflow drain.  Find the concentration change with time.</t>
  </si>
  <si>
    <t>In this application</t>
  </si>
  <si>
    <t xml:space="preserve">  increment t by this time</t>
  </si>
  <si>
    <t>t</t>
  </si>
  <si>
    <t>Ms</t>
  </si>
  <si>
    <t>dMs/dt</t>
  </si>
  <si>
    <t>[1]</t>
  </si>
  <si>
    <t>A =</t>
  </si>
  <si>
    <t>b =</t>
  </si>
  <si>
    <t>A * ( 1-exp(-b*t))</t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</si>
  <si>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</si>
  <si>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</si>
  <si>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t>Find Ms-value at t = 1200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</si>
  <si>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* V</t>
    </r>
  </si>
  <si>
    <t>Final sal content in tank</t>
  </si>
  <si>
    <t xml:space="preserve">lb </t>
  </si>
  <si>
    <t>Q / V</t>
  </si>
  <si>
    <t>1/min</t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</si>
  <si>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: Salt concentration of the inlet flow</t>
    </r>
  </si>
  <si>
    <t>Initial salt content in the tank</t>
  </si>
  <si>
    <t>Math. Least squares method. Regressions linear, second to sixth grades parabolas and exponential curve.xls</t>
  </si>
  <si>
    <t>Material balance</t>
  </si>
  <si>
    <t>Mass of salt leaving</t>
  </si>
  <si>
    <t>Q / V =</t>
  </si>
  <si>
    <t>Q*Ci =</t>
  </si>
  <si>
    <t>Ci =</t>
  </si>
  <si>
    <t>lb/min</t>
  </si>
  <si>
    <t>(equivalent to select cell F17 and press Enter)</t>
  </si>
  <si>
    <r>
      <t xml:space="preserve">RuKu = </t>
    </r>
    <r>
      <rPr>
        <b/>
        <sz val="10"/>
        <color indexed="40"/>
        <rFont val="Arial"/>
        <family val="2"/>
      </rPr>
      <t>*0.005 * Ms + 1</t>
    </r>
  </si>
  <si>
    <t>rev. cjc. 03.04.2018</t>
  </si>
  <si>
    <t>Ratio Q/V</t>
  </si>
  <si>
    <t xml:space="preserve">Since the solution look like </t>
  </si>
  <si>
    <t>an exponential case of the</t>
  </si>
  <si>
    <t>type</t>
  </si>
  <si>
    <t>the following solution can be</t>
  </si>
  <si>
    <t>examined</t>
  </si>
  <si>
    <t>The result shows that the assumed</t>
  </si>
  <si>
    <t>7. Best fit for an exponential curve by the least squares method</t>
  </si>
  <si>
    <t xml:space="preserve">See also </t>
  </si>
  <si>
    <r>
      <t>Exponential curve  through the N pairs of points (x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, y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)</t>
    </r>
  </si>
  <si>
    <t>(from Jeff Munic)</t>
  </si>
  <si>
    <t>page 1 of 2</t>
  </si>
  <si>
    <t>page 2 of 2</t>
  </si>
  <si>
    <t>exponential curve fits quite good the data</t>
  </si>
  <si>
    <t>page 1 of 1</t>
  </si>
  <si>
    <t xml:space="preserve">Q*Ci </t>
  </si>
  <si>
    <r>
      <t>M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</si>
  <si>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t>Maas flow rate of salt entering</t>
  </si>
  <si>
    <t>gal/s *  lb/gal * s</t>
  </si>
  <si>
    <t xml:space="preserve">Salt mass content change </t>
  </si>
  <si>
    <t>in the tank</t>
  </si>
  <si>
    <t>Q * (Ci  -  Q ) * dt</t>
  </si>
  <si>
    <t>Salt mass flow rate change</t>
  </si>
  <si>
    <t>Salt concentration in tank</t>
  </si>
  <si>
    <t>Salt mass content in tank</t>
  </si>
  <si>
    <t>Q * Ci  - Q/V * Ms</t>
  </si>
  <si>
    <t>with</t>
  </si>
  <si>
    <t xml:space="preserve"> Q / V  =</t>
  </si>
  <si>
    <t>Data</t>
  </si>
  <si>
    <t>at   t =</t>
  </si>
  <si>
    <t>Runge Kutta</t>
  </si>
  <si>
    <t xml:space="preserve">The differential equation </t>
  </si>
  <si>
    <t>is solved  with the  Runge-Kutta  method</t>
  </si>
  <si>
    <t>in sheet solution</t>
  </si>
  <si>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- density [lb/gal]</t>
    </r>
  </si>
  <si>
    <t xml:space="preserve"> C -Salt concentration [lb/lb]</t>
  </si>
  <si>
    <t xml:space="preserve"> V - Volume [gallons]</t>
  </si>
  <si>
    <t xml:space="preserve"> Q - Flow [gal/min]</t>
  </si>
  <si>
    <t xml:space="preserve"> M - Mass [lbs]</t>
  </si>
  <si>
    <t xml:space="preserve"> t - time  [min]</t>
  </si>
  <si>
    <t xml:space="preserve">   </t>
  </si>
  <si>
    <t>(1/0.005) * (1 - exp( -0.005*t ) )</t>
  </si>
  <si>
    <t>t =</t>
  </si>
  <si>
    <t>s</t>
  </si>
  <si>
    <r>
      <t>M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</si>
  <si>
    <t xml:space="preserve">Differential equation </t>
  </si>
  <si>
    <t>Salt content at the time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</si>
</sst>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0.000"/>
    <numFmt numFmtId="166" formatCode="0.0"/>
    <numFmt numFmtId="167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i/>
      <sz val="11"/>
      <name val="Bookman Old Style"/>
      <family val="1"/>
    </font>
    <font>
      <i/>
      <vertAlign val="subscript"/>
      <sz val="11"/>
      <name val="Bookman Old Style"/>
      <family val="1"/>
    </font>
    <font>
      <i/>
      <vertAlign val="superscript"/>
      <sz val="11"/>
      <name val="Bookman Old Style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color indexed="40"/>
      <name val="Arial"/>
      <family val="2"/>
    </font>
    <font>
      <sz val="10"/>
      <name val="WP Greek Century"/>
      <family val="0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9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8"/>
      <color indexed="40"/>
      <name val="Arial Narrow"/>
      <family val="2"/>
    </font>
    <font>
      <b/>
      <sz val="8"/>
      <color indexed="40"/>
      <name val="Arial Narrow"/>
      <family val="2"/>
    </font>
    <font>
      <vertAlign val="subscript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 style="thin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/>
    </border>
    <border>
      <left/>
      <right style="medium">
        <color rgb="FF00B0F0"/>
      </right>
      <top/>
      <bottom/>
    </border>
    <border>
      <left/>
      <right style="medium">
        <color rgb="FF00B0F0"/>
      </right>
      <top/>
      <bottom style="medium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1" xfId="0" applyFont="1" applyBorder="1" applyAlignment="1">
      <alignment/>
    </xf>
    <xf numFmtId="0" fontId="17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1" xfId="0" applyNumberFormat="1" applyFont="1" applyFill="1" applyBorder="1" applyAlignment="1">
      <alignment horizontal="center"/>
    </xf>
    <xf numFmtId="166" fontId="0" fillId="36" borderId="12" xfId="0" applyNumberFormat="1" applyFill="1" applyBorder="1" applyAlignment="1">
      <alignment/>
    </xf>
    <xf numFmtId="164" fontId="0" fillId="36" borderId="13" xfId="0" applyNumberFormat="1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6" fontId="0" fillId="35" borderId="26" xfId="0" applyNumberFormat="1" applyFill="1" applyBorder="1" applyAlignment="1">
      <alignment horizontal="center"/>
    </xf>
    <xf numFmtId="166" fontId="0" fillId="36" borderId="26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36" borderId="0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9" fillId="0" borderId="0" xfId="0" applyFont="1" applyAlignment="1">
      <alignment horizontal="right"/>
    </xf>
    <xf numFmtId="166" fontId="0" fillId="34" borderId="26" xfId="0" applyNumberFormat="1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2" fillId="0" borderId="24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0" fontId="73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73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/>
    </xf>
    <xf numFmtId="2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55" xfId="0" applyFont="1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Runge Kutta Results</a:t>
            </a:r>
          </a:p>
        </c:rich>
      </c:tx>
      <c:layout>
        <c:manualLayout>
          <c:xMode val="factor"/>
          <c:yMode val="factor"/>
          <c:x val="0.00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925"/>
          <c:w val="0.9385"/>
          <c:h val="0.6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38743467"/>
        <c:axId val="13146884"/>
      </c:scatterChart>
      <c:valAx>
        <c:axId val="3874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6884"/>
        <c:crosses val="autoZero"/>
        <c:crossBetween val="midCat"/>
        <c:dispUnits/>
      </c:valAx>
      <c:valAx>
        <c:axId val="1314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3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97525"/>
          <c:h val="0.89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'Runge Kutta solution'!$D$17:$D$37</c:f>
              <c:numCache/>
            </c:numRef>
          </c:xVal>
          <c:yVal>
            <c:numRef>
              <c:f>'Runge Kutta solution'!$E$17:$E$37</c:f>
              <c:numCache/>
            </c:numRef>
          </c:yVal>
          <c:smooth val="1"/>
        </c:ser>
        <c:axId val="51213093"/>
        <c:axId val="58264654"/>
      </c:scatterChart>
      <c:valAx>
        <c:axId val="512130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64654"/>
        <c:crosses val="autoZero"/>
        <c:crossBetween val="midCat"/>
        <c:dispUnits/>
      </c:valAx>
      <c:valAx>
        <c:axId val="58264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130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13</xdr:row>
      <xdr:rowOff>28575</xdr:rowOff>
    </xdr:from>
    <xdr:to>
      <xdr:col>9</xdr:col>
      <xdr:colOff>266700</xdr:colOff>
      <xdr:row>16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76750" y="22860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V=1000 gal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</a:t>
          </a:r>
        </a:p>
      </xdr:txBody>
    </xdr:sp>
    <xdr:clientData/>
  </xdr:twoCellAnchor>
  <xdr:twoCellAnchor>
    <xdr:from>
      <xdr:col>7</xdr:col>
      <xdr:colOff>47625</xdr:colOff>
      <xdr:row>14</xdr:row>
      <xdr:rowOff>104775</xdr:rowOff>
    </xdr:from>
    <xdr:to>
      <xdr:col>8</xdr:col>
      <xdr:colOff>28575</xdr:colOff>
      <xdr:row>14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876675" y="2524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152400</xdr:rowOff>
    </xdr:from>
    <xdr:to>
      <xdr:col>10</xdr:col>
      <xdr:colOff>171450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5305425" y="2409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152400</xdr:rowOff>
    </xdr:from>
    <xdr:to>
      <xdr:col>10</xdr:col>
      <xdr:colOff>161925</xdr:colOff>
      <xdr:row>17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5810250" y="240982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12</xdr:row>
      <xdr:rowOff>0</xdr:rowOff>
    </xdr:from>
    <xdr:ext cx="542925" cy="314325"/>
    <xdr:sp>
      <xdr:nvSpPr>
        <xdr:cNvPr id="5" name="Text Box 7"/>
        <xdr:cNvSpPr txBox="1">
          <a:spLocks noChangeArrowheads="1"/>
        </xdr:cNvSpPr>
      </xdr:nvSpPr>
      <xdr:spPr>
        <a:xfrm>
          <a:off x="3829050" y="2095500"/>
          <a:ext cx="542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 lb/gal</a:t>
          </a:r>
        </a:p>
      </xdr:txBody>
    </xdr:sp>
    <xdr:clientData/>
  </xdr:oneCellAnchor>
  <xdr:oneCellAnchor>
    <xdr:from>
      <xdr:col>9</xdr:col>
      <xdr:colOff>447675</xdr:colOff>
      <xdr:row>12</xdr:row>
      <xdr:rowOff>76200</xdr:rowOff>
    </xdr:from>
    <xdr:ext cx="371475" cy="171450"/>
    <xdr:sp>
      <xdr:nvSpPr>
        <xdr:cNvPr id="6" name="Text Box 10"/>
        <xdr:cNvSpPr txBox="1">
          <a:spLocks noChangeArrowheads="1"/>
        </xdr:cNvSpPr>
      </xdr:nvSpPr>
      <xdr:spPr>
        <a:xfrm>
          <a:off x="5495925" y="21717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gpm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19050</xdr:rowOff>
    </xdr:from>
    <xdr:ext cx="923925" cy="285750"/>
    <xdr:sp macro="[0]!display_rk">
      <xdr:nvSpPr>
        <xdr:cNvPr id="1" name="Text Box 1"/>
        <xdr:cNvSpPr txBox="1">
          <a:spLocks noChangeArrowheads="1"/>
        </xdr:cNvSpPr>
      </xdr:nvSpPr>
      <xdr:spPr>
        <a:xfrm>
          <a:off x="1952625" y="1066800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Function</a:t>
          </a:r>
        </a:p>
      </xdr:txBody>
    </xdr:sp>
    <xdr:clientData/>
  </xdr:oneCellAnchor>
  <xdr:twoCellAnchor>
    <xdr:from>
      <xdr:col>12</xdr:col>
      <xdr:colOff>9525</xdr:colOff>
      <xdr:row>23</xdr:row>
      <xdr:rowOff>133350</xdr:rowOff>
    </xdr:from>
    <xdr:to>
      <xdr:col>20</xdr:col>
      <xdr:colOff>66675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6667500" y="4524375"/>
        <a:ext cx="5095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19050</xdr:colOff>
      <xdr:row>7</xdr:row>
      <xdr:rowOff>114300</xdr:rowOff>
    </xdr:from>
    <xdr:ext cx="923925" cy="285750"/>
    <xdr:sp macro="[0]!RK">
      <xdr:nvSpPr>
        <xdr:cNvPr id="3" name="Text Box 3"/>
        <xdr:cNvSpPr txBox="1">
          <a:spLocks noChangeArrowheads="1"/>
        </xdr:cNvSpPr>
      </xdr:nvSpPr>
      <xdr:spPr>
        <a:xfrm>
          <a:off x="1971675" y="1476375"/>
          <a:ext cx="923925" cy="28575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Activate Function</a:t>
          </a:r>
        </a:p>
      </xdr:txBody>
    </xdr:sp>
    <xdr:clientData/>
  </xdr:oneCellAnchor>
  <xdr:twoCellAnchor>
    <xdr:from>
      <xdr:col>17</xdr:col>
      <xdr:colOff>123825</xdr:colOff>
      <xdr:row>46</xdr:row>
      <xdr:rowOff>28575</xdr:rowOff>
    </xdr:from>
    <xdr:to>
      <xdr:col>25</xdr:col>
      <xdr:colOff>28575</xdr:colOff>
      <xdr:row>62</xdr:row>
      <xdr:rowOff>28575</xdr:rowOff>
    </xdr:to>
    <xdr:graphicFrame>
      <xdr:nvGraphicFramePr>
        <xdr:cNvPr id="4" name="Chart 1"/>
        <xdr:cNvGraphicFramePr/>
      </xdr:nvGraphicFramePr>
      <xdr:xfrm>
        <a:off x="9991725" y="849630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7</xdr:row>
      <xdr:rowOff>95250</xdr:rowOff>
    </xdr:from>
    <xdr:to>
      <xdr:col>5</xdr:col>
      <xdr:colOff>571500</xdr:colOff>
      <xdr:row>9</xdr:row>
      <xdr:rowOff>171450</xdr:rowOff>
    </xdr:to>
    <xdr:sp>
      <xdr:nvSpPr>
        <xdr:cNvPr id="5" name="Left Brace 2"/>
        <xdr:cNvSpPr>
          <a:spLocks/>
        </xdr:cNvSpPr>
      </xdr:nvSpPr>
      <xdr:spPr>
        <a:xfrm>
          <a:off x="3162300" y="1457325"/>
          <a:ext cx="123825" cy="504825"/>
        </a:xfrm>
        <a:prstGeom prst="leftBrace">
          <a:avLst>
            <a:gd name="adj" fmla="val -47958"/>
          </a:avLst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142875</xdr:rowOff>
    </xdr:from>
    <xdr:to>
      <xdr:col>15</xdr:col>
      <xdr:colOff>76200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801052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2</xdr:row>
      <xdr:rowOff>114300</xdr:rowOff>
    </xdr:from>
    <xdr:to>
      <xdr:col>17</xdr:col>
      <xdr:colOff>504825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38150"/>
          <a:ext cx="93440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48</xdr:row>
      <xdr:rowOff>19050</xdr:rowOff>
    </xdr:from>
    <xdr:to>
      <xdr:col>17</xdr:col>
      <xdr:colOff>514350</xdr:colOff>
      <xdr:row>72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7791450"/>
          <a:ext cx="9153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18</xdr:col>
      <xdr:colOff>200025</xdr:colOff>
      <xdr:row>104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1820525"/>
          <a:ext cx="93440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C39"/>
  <sheetViews>
    <sheetView showGridLines="0" zoomScalePageLayoutView="0" workbookViewId="0" topLeftCell="A1">
      <selection activeCell="X15" sqref="X15"/>
    </sheetView>
  </sheetViews>
  <sheetFormatPr defaultColWidth="5.8515625" defaultRowHeight="12.75"/>
  <cols>
    <col min="1" max="2" width="5.8515625" style="0" customWidth="1"/>
    <col min="3" max="255" width="9.140625" style="0" customWidth="1"/>
  </cols>
  <sheetData>
    <row r="1" ht="13.5" thickBot="1">
      <c r="AC1" s="129" t="s">
        <v>144</v>
      </c>
    </row>
    <row r="2" spans="2:29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7" t="s">
        <v>159</v>
      </c>
    </row>
    <row r="3" spans="2:29" ht="12.75">
      <c r="B3" s="37"/>
      <c r="C3" s="28" t="s">
        <v>58</v>
      </c>
      <c r="D3" s="11"/>
      <c r="E3" s="11"/>
      <c r="F3" s="11"/>
      <c r="G3" s="11"/>
      <c r="H3" s="12" t="s">
        <v>121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2:29" ht="15.75" customHeight="1">
      <c r="B4" s="37"/>
      <c r="C4" s="12" t="s">
        <v>155</v>
      </c>
      <c r="D4" s="11"/>
      <c r="E4" s="11"/>
      <c r="F4" s="11"/>
      <c r="G4" s="11"/>
      <c r="H4" s="11"/>
      <c r="I4" s="11"/>
      <c r="J4" s="11"/>
      <c r="K4" s="11"/>
      <c r="L4" s="11"/>
      <c r="M4" s="150"/>
      <c r="N4" s="152" t="s">
        <v>173</v>
      </c>
      <c r="O4" s="18"/>
      <c r="P4" s="18"/>
      <c r="Q4" s="21"/>
      <c r="R4" s="11"/>
      <c r="S4" s="152" t="s">
        <v>136</v>
      </c>
      <c r="T4" s="18"/>
      <c r="U4" s="21"/>
      <c r="W4" s="12" t="s">
        <v>176</v>
      </c>
      <c r="X4" s="11"/>
      <c r="Y4" s="11"/>
      <c r="Z4" s="11"/>
      <c r="AA4" s="11"/>
      <c r="AB4" s="11"/>
      <c r="AC4" s="46"/>
    </row>
    <row r="5" spans="2:29" ht="15" customHeight="1">
      <c r="B5" s="37"/>
      <c r="M5" s="11"/>
      <c r="N5" s="14"/>
      <c r="O5" s="11"/>
      <c r="P5" s="11"/>
      <c r="Q5" s="22"/>
      <c r="R5" s="153"/>
      <c r="S5" s="14"/>
      <c r="T5" s="11"/>
      <c r="U5" s="22"/>
      <c r="AA5" s="11"/>
      <c r="AB5" s="11"/>
      <c r="AC5" s="46"/>
    </row>
    <row r="6" spans="2:29" ht="12.75">
      <c r="B6" s="37"/>
      <c r="C6" s="95" t="s">
        <v>113</v>
      </c>
      <c r="D6" s="93"/>
      <c r="E6" s="93"/>
      <c r="F6" s="93"/>
      <c r="G6" s="93"/>
      <c r="H6" s="93"/>
      <c r="I6" s="93"/>
      <c r="J6" s="93"/>
      <c r="K6" s="93"/>
      <c r="L6" s="11"/>
      <c r="M6" s="11"/>
      <c r="N6" s="15" t="s">
        <v>80</v>
      </c>
      <c r="O6" s="11"/>
      <c r="P6" s="11"/>
      <c r="Q6" s="22"/>
      <c r="R6" s="11"/>
      <c r="S6" s="15" t="s">
        <v>100</v>
      </c>
      <c r="T6" s="11"/>
      <c r="U6" s="22"/>
      <c r="W6" s="121" t="s">
        <v>95</v>
      </c>
      <c r="X6" s="122" t="s">
        <v>112</v>
      </c>
      <c r="Y6" s="126"/>
      <c r="AA6" s="11"/>
      <c r="AB6" s="11"/>
      <c r="AC6" s="46"/>
    </row>
    <row r="7" spans="2:29" ht="12.75">
      <c r="B7" s="37"/>
      <c r="C7" s="95" t="s">
        <v>114</v>
      </c>
      <c r="L7" s="11"/>
      <c r="M7" s="11"/>
      <c r="N7" s="15" t="s">
        <v>81</v>
      </c>
      <c r="O7" s="11"/>
      <c r="P7" s="11"/>
      <c r="Q7" s="22"/>
      <c r="R7" s="11"/>
      <c r="S7" s="15" t="s">
        <v>97</v>
      </c>
      <c r="T7" s="12" t="s">
        <v>99</v>
      </c>
      <c r="U7" s="22"/>
      <c r="W7" s="11"/>
      <c r="X7" s="11"/>
      <c r="Y7" s="11"/>
      <c r="Z7" s="11"/>
      <c r="AA7" s="11"/>
      <c r="AB7" s="11"/>
      <c r="AC7" s="46"/>
    </row>
    <row r="8" spans="2:29" ht="15.75">
      <c r="B8" s="37"/>
      <c r="C8" t="s">
        <v>115</v>
      </c>
      <c r="M8" s="11"/>
      <c r="N8" s="15" t="s">
        <v>82</v>
      </c>
      <c r="O8" s="11"/>
      <c r="P8" s="11"/>
      <c r="Q8" s="22"/>
      <c r="R8" s="11"/>
      <c r="S8" s="14"/>
      <c r="T8" s="12" t="s">
        <v>163</v>
      </c>
      <c r="U8" s="22"/>
      <c r="W8" s="3" t="s">
        <v>177</v>
      </c>
      <c r="X8" s="11"/>
      <c r="Y8" s="11"/>
      <c r="Z8" s="11"/>
      <c r="AA8" s="11"/>
      <c r="AB8" s="11"/>
      <c r="AC8" s="46"/>
    </row>
    <row r="9" spans="2:29" ht="12.75" customHeight="1">
      <c r="B9" s="37"/>
      <c r="M9" s="11"/>
      <c r="N9" s="120" t="s">
        <v>84</v>
      </c>
      <c r="O9" s="119">
        <v>0.2</v>
      </c>
      <c r="P9" s="12" t="s">
        <v>83</v>
      </c>
      <c r="Q9" s="22"/>
      <c r="R9" s="11"/>
      <c r="S9" s="15" t="s">
        <v>97</v>
      </c>
      <c r="T9" s="12" t="s">
        <v>99</v>
      </c>
      <c r="U9" s="123" t="s">
        <v>79</v>
      </c>
      <c r="W9" s="89" t="s">
        <v>178</v>
      </c>
      <c r="Z9" s="11"/>
      <c r="AA9" s="11"/>
      <c r="AB9" s="11"/>
      <c r="AC9" s="46"/>
    </row>
    <row r="10" spans="2:29" ht="15" customHeight="1">
      <c r="B10" s="37"/>
      <c r="C10" s="145" t="s">
        <v>59</v>
      </c>
      <c r="K10" s="77"/>
      <c r="L10" s="11"/>
      <c r="M10" s="11"/>
      <c r="N10" s="15" t="s">
        <v>85</v>
      </c>
      <c r="O10" s="11"/>
      <c r="P10" s="11"/>
      <c r="Q10" s="22"/>
      <c r="R10" s="11"/>
      <c r="S10" s="14"/>
      <c r="T10" s="11"/>
      <c r="U10" s="22"/>
      <c r="W10" s="11"/>
      <c r="X10" s="11"/>
      <c r="Y10" s="11"/>
      <c r="Z10" s="11"/>
      <c r="AA10" s="11"/>
      <c r="AB10" s="11"/>
      <c r="AC10" s="46"/>
    </row>
    <row r="11" spans="2:29" ht="12.75">
      <c r="B11" s="37"/>
      <c r="C11" s="11"/>
      <c r="K11" s="11"/>
      <c r="L11" s="11"/>
      <c r="M11" s="11"/>
      <c r="N11" s="155" t="s">
        <v>86</v>
      </c>
      <c r="O11" s="11"/>
      <c r="P11" s="11"/>
      <c r="Q11" s="22"/>
      <c r="R11" s="11"/>
      <c r="S11" s="15" t="s">
        <v>137</v>
      </c>
      <c r="T11" s="11"/>
      <c r="U11" s="22"/>
      <c r="X11" s="11"/>
      <c r="Y11" s="11"/>
      <c r="Z11" s="11"/>
      <c r="AA11" s="11"/>
      <c r="AB11" s="11"/>
      <c r="AC11" s="46"/>
    </row>
    <row r="12" spans="2:29" ht="12.75">
      <c r="B12" s="37"/>
      <c r="C12" s="33" t="s">
        <v>60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1"/>
      <c r="P12" s="11"/>
      <c r="Q12" s="22"/>
      <c r="R12" s="11"/>
      <c r="S12" s="15" t="s">
        <v>98</v>
      </c>
      <c r="T12" s="89" t="s">
        <v>101</v>
      </c>
      <c r="U12" s="123" t="s">
        <v>130</v>
      </c>
      <c r="X12" s="11"/>
      <c r="Y12" s="11"/>
      <c r="Z12" s="11"/>
      <c r="AA12" s="11"/>
      <c r="AB12" s="11"/>
      <c r="AC12" s="46"/>
    </row>
    <row r="13" spans="2:29" ht="12.75"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8" t="s">
        <v>87</v>
      </c>
      <c r="O13" s="11"/>
      <c r="P13" s="11"/>
      <c r="Q13" s="22"/>
      <c r="R13" s="11"/>
      <c r="S13" s="14"/>
      <c r="T13" s="11"/>
      <c r="U13" s="22"/>
      <c r="W13" s="11"/>
      <c r="X13" s="11"/>
      <c r="Y13" s="11"/>
      <c r="Z13" s="11"/>
      <c r="AA13" s="11"/>
      <c r="AB13" s="11"/>
      <c r="AC13" s="46"/>
    </row>
    <row r="14" spans="2:29" ht="12.75">
      <c r="B14" s="37"/>
      <c r="C14" s="11" t="s">
        <v>61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6" t="s">
        <v>88</v>
      </c>
      <c r="O14" s="119">
        <v>1000</v>
      </c>
      <c r="P14" s="12" t="s">
        <v>89</v>
      </c>
      <c r="Q14" s="22"/>
      <c r="R14" s="11"/>
      <c r="S14" s="148" t="s">
        <v>164</v>
      </c>
      <c r="T14" s="11"/>
      <c r="U14" s="22"/>
      <c r="W14" s="12" t="s">
        <v>7</v>
      </c>
      <c r="X14" s="11"/>
      <c r="Y14" s="11"/>
      <c r="Z14" s="11"/>
      <c r="AA14" s="11"/>
      <c r="AB14" s="11"/>
      <c r="AC14" s="46"/>
    </row>
    <row r="15" spans="2:29" ht="12.75">
      <c r="B15" s="3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8" t="s">
        <v>90</v>
      </c>
      <c r="O15" s="11"/>
      <c r="P15" s="11"/>
      <c r="Q15" s="22"/>
      <c r="R15" s="11"/>
      <c r="S15" s="15" t="s">
        <v>165</v>
      </c>
      <c r="T15" s="11"/>
      <c r="U15" s="22"/>
      <c r="W15" s="11"/>
      <c r="X15" s="11"/>
      <c r="Y15" s="11"/>
      <c r="Z15" s="11"/>
      <c r="AA15" s="11"/>
      <c r="AB15" s="11"/>
      <c r="AC15" s="46"/>
    </row>
    <row r="16" spans="2:29" ht="12.75">
      <c r="B16" s="37"/>
      <c r="C16" s="11" t="s">
        <v>62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56" t="s">
        <v>91</v>
      </c>
      <c r="O16" s="119">
        <v>5</v>
      </c>
      <c r="P16" s="12" t="s">
        <v>92</v>
      </c>
      <c r="Q16" s="22"/>
      <c r="R16" s="11"/>
      <c r="S16" s="69" t="s">
        <v>94</v>
      </c>
      <c r="T16" s="36" t="s">
        <v>96</v>
      </c>
      <c r="U16" s="22"/>
      <c r="W16" s="11"/>
      <c r="X16" s="11"/>
      <c r="Y16" s="11"/>
      <c r="Z16" s="11"/>
      <c r="AA16" s="11"/>
      <c r="AB16" s="11"/>
      <c r="AC16" s="46"/>
    </row>
    <row r="17" spans="2:29" ht="12.75">
      <c r="B17" s="37"/>
      <c r="C17" s="11" t="s">
        <v>63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22"/>
      <c r="R17" s="11"/>
      <c r="S17" s="69" t="s">
        <v>94</v>
      </c>
      <c r="T17" s="94" t="s">
        <v>102</v>
      </c>
      <c r="U17" s="22"/>
      <c r="W17" s="11"/>
      <c r="X17" s="11"/>
      <c r="Y17" s="11"/>
      <c r="Z17" s="11"/>
      <c r="AA17" s="11"/>
      <c r="AB17" s="11"/>
      <c r="AC17" s="46"/>
    </row>
    <row r="18" spans="2:29" ht="12.75">
      <c r="B18" s="37"/>
      <c r="C18" s="11" t="s">
        <v>64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6" t="s">
        <v>93</v>
      </c>
      <c r="O18" s="119">
        <v>0</v>
      </c>
      <c r="P18" s="12" t="s">
        <v>79</v>
      </c>
      <c r="Q18" s="22"/>
      <c r="R18" s="11"/>
      <c r="S18" s="69" t="s">
        <v>94</v>
      </c>
      <c r="T18" s="94" t="s">
        <v>166</v>
      </c>
      <c r="U18" s="22"/>
      <c r="W18" s="11"/>
      <c r="X18" s="11"/>
      <c r="Y18" s="11"/>
      <c r="Z18" s="11"/>
      <c r="AA18" s="11"/>
      <c r="AB18" s="11"/>
      <c r="AC18" s="46"/>
    </row>
    <row r="19" spans="2:29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1"/>
      <c r="P19" s="11"/>
      <c r="Q19" s="22"/>
      <c r="R19" s="11"/>
      <c r="S19" s="14"/>
      <c r="T19" s="11"/>
      <c r="U19" s="22"/>
      <c r="W19" s="11"/>
      <c r="X19" s="11"/>
      <c r="Y19" s="11"/>
      <c r="Z19" s="11"/>
      <c r="AA19" s="11"/>
      <c r="AB19" s="11"/>
      <c r="AC19" s="46"/>
    </row>
    <row r="20" spans="2:29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7"/>
      <c r="O20" s="9"/>
      <c r="P20" s="11"/>
      <c r="Q20" s="22"/>
      <c r="R20" s="11"/>
      <c r="S20" s="151" t="s">
        <v>167</v>
      </c>
      <c r="T20" s="11"/>
      <c r="U20" s="22"/>
      <c r="W20" s="11"/>
      <c r="X20" s="11"/>
      <c r="Y20" s="11"/>
      <c r="Z20" s="11"/>
      <c r="AA20" s="11"/>
      <c r="AB20" s="11"/>
      <c r="AC20" s="46"/>
    </row>
    <row r="21" spans="2:29" ht="12.75">
      <c r="B21" s="37"/>
      <c r="C21" s="33" t="s">
        <v>65</v>
      </c>
      <c r="D21" s="11"/>
      <c r="E21" s="11"/>
      <c r="F21" s="11"/>
      <c r="G21" s="11"/>
      <c r="H21" s="11"/>
      <c r="I21" s="78" t="s">
        <v>27</v>
      </c>
      <c r="J21" s="79"/>
      <c r="K21" s="80"/>
      <c r="L21" s="11"/>
      <c r="M21" s="11"/>
      <c r="N21" s="14"/>
      <c r="O21" s="11"/>
      <c r="P21" s="11"/>
      <c r="Q21" s="22"/>
      <c r="R21" s="11"/>
      <c r="S21" s="69" t="s">
        <v>95</v>
      </c>
      <c r="T21" s="12" t="s">
        <v>103</v>
      </c>
      <c r="U21" s="22"/>
      <c r="W21" s="11"/>
      <c r="X21" s="11"/>
      <c r="Y21" s="11"/>
      <c r="Z21" s="11"/>
      <c r="AA21" s="11"/>
      <c r="AB21" s="11"/>
      <c r="AC21" s="46"/>
    </row>
    <row r="22" spans="2:29" ht="12.75">
      <c r="B22" s="37"/>
      <c r="C22" s="11"/>
      <c r="D22" s="11"/>
      <c r="E22" s="11"/>
      <c r="F22" s="11"/>
      <c r="G22" s="11"/>
      <c r="H22" s="11"/>
      <c r="I22" s="81"/>
      <c r="J22" s="11"/>
      <c r="K22" s="82"/>
      <c r="L22" s="11"/>
      <c r="M22" s="11"/>
      <c r="N22" s="15" t="s">
        <v>145</v>
      </c>
      <c r="O22" s="11"/>
      <c r="P22" s="11"/>
      <c r="Q22" s="22"/>
      <c r="R22" s="11"/>
      <c r="S22" s="69"/>
      <c r="T22" s="12"/>
      <c r="U22" s="22"/>
      <c r="W22" s="11"/>
      <c r="X22" s="11"/>
      <c r="Y22" s="11"/>
      <c r="Z22" s="11"/>
      <c r="AA22" s="11"/>
      <c r="AB22" s="11"/>
      <c r="AC22" s="46"/>
    </row>
    <row r="23" spans="2:29" ht="12.75">
      <c r="B23" s="37"/>
      <c r="C23" s="11" t="s">
        <v>66</v>
      </c>
      <c r="D23" s="11"/>
      <c r="E23" s="11"/>
      <c r="F23" s="11"/>
      <c r="G23" s="11"/>
      <c r="H23" s="11"/>
      <c r="I23" s="154" t="s">
        <v>180</v>
      </c>
      <c r="J23" s="11"/>
      <c r="K23" s="82"/>
      <c r="L23" s="11"/>
      <c r="M23" s="11"/>
      <c r="N23" s="69" t="s">
        <v>91</v>
      </c>
      <c r="O23" s="9">
        <f>O16</f>
        <v>5</v>
      </c>
      <c r="P23" s="12" t="s">
        <v>92</v>
      </c>
      <c r="Q23" s="22"/>
      <c r="R23" s="11"/>
      <c r="S23" s="151" t="s">
        <v>169</v>
      </c>
      <c r="T23" s="11"/>
      <c r="U23" s="22"/>
      <c r="W23" s="11"/>
      <c r="X23" s="11"/>
      <c r="Y23" s="11"/>
      <c r="Z23" s="11"/>
      <c r="AA23" s="11"/>
      <c r="AB23" s="11"/>
      <c r="AC23" s="46"/>
    </row>
    <row r="24" spans="2:29" ht="12.75">
      <c r="B24" s="37"/>
      <c r="C24" s="11"/>
      <c r="D24" s="11"/>
      <c r="E24" s="11"/>
      <c r="F24" s="11"/>
      <c r="G24" s="11"/>
      <c r="H24" s="11"/>
      <c r="I24" s="83" t="s">
        <v>179</v>
      </c>
      <c r="J24" s="11"/>
      <c r="K24" s="82"/>
      <c r="L24" s="11"/>
      <c r="M24" s="11"/>
      <c r="N24" s="69" t="s">
        <v>88</v>
      </c>
      <c r="O24" s="9">
        <f>O14</f>
        <v>1000</v>
      </c>
      <c r="P24" s="12" t="s">
        <v>89</v>
      </c>
      <c r="Q24" s="22"/>
      <c r="R24" s="11"/>
      <c r="S24" s="120" t="s">
        <v>104</v>
      </c>
      <c r="T24" s="89" t="s">
        <v>105</v>
      </c>
      <c r="U24" s="22"/>
      <c r="W24" s="11"/>
      <c r="X24" s="11"/>
      <c r="Y24" s="11"/>
      <c r="Z24" s="11"/>
      <c r="AA24" s="11"/>
      <c r="AB24" s="11"/>
      <c r="AC24" s="46"/>
    </row>
    <row r="25" spans="2:29" ht="12.75">
      <c r="B25" s="37"/>
      <c r="C25" s="11"/>
      <c r="D25" s="11"/>
      <c r="E25" s="11"/>
      <c r="F25" s="11"/>
      <c r="G25" s="11"/>
      <c r="H25" s="11"/>
      <c r="I25" s="154" t="s">
        <v>184</v>
      </c>
      <c r="J25" s="11"/>
      <c r="K25" s="82"/>
      <c r="L25" s="11"/>
      <c r="M25" s="11"/>
      <c r="N25" s="15" t="s">
        <v>138</v>
      </c>
      <c r="O25" s="113">
        <f>O23/O24</f>
        <v>0.005</v>
      </c>
      <c r="P25" s="12" t="s">
        <v>132</v>
      </c>
      <c r="Q25" s="22"/>
      <c r="R25" s="11"/>
      <c r="S25" s="14"/>
      <c r="T25" s="11"/>
      <c r="U25" s="22"/>
      <c r="W25" s="11"/>
      <c r="X25" s="11"/>
      <c r="Y25" s="11"/>
      <c r="Z25" s="11"/>
      <c r="AA25" s="11"/>
      <c r="AB25" s="11"/>
      <c r="AC25" s="46"/>
    </row>
    <row r="26" spans="2:29" ht="16.5" customHeight="1">
      <c r="B26" s="37"/>
      <c r="C26" s="11"/>
      <c r="D26" s="11"/>
      <c r="E26" s="11"/>
      <c r="F26" s="11"/>
      <c r="G26" s="11"/>
      <c r="H26" s="11"/>
      <c r="I26" s="154" t="s">
        <v>181</v>
      </c>
      <c r="J26" s="11"/>
      <c r="K26" s="82"/>
      <c r="L26" s="11"/>
      <c r="M26" s="11"/>
      <c r="N26" s="14"/>
      <c r="O26" s="11"/>
      <c r="P26" s="11"/>
      <c r="Q26" s="22"/>
      <c r="R26" s="11"/>
      <c r="S26" s="151" t="s">
        <v>168</v>
      </c>
      <c r="T26" s="89"/>
      <c r="U26" s="22"/>
      <c r="W26" s="11"/>
      <c r="X26" s="11"/>
      <c r="Y26" s="11"/>
      <c r="Z26" s="11"/>
      <c r="AA26" s="11"/>
      <c r="AB26" s="11"/>
      <c r="AC26" s="46"/>
    </row>
    <row r="27" spans="2:29" ht="12.75">
      <c r="B27" s="37"/>
      <c r="C27" s="11"/>
      <c r="D27" s="11"/>
      <c r="E27" s="11"/>
      <c r="F27" s="11"/>
      <c r="G27" s="11"/>
      <c r="H27" s="11"/>
      <c r="I27" s="154" t="s">
        <v>182</v>
      </c>
      <c r="J27" s="11"/>
      <c r="K27" s="82"/>
      <c r="L27" s="11"/>
      <c r="M27" s="11"/>
      <c r="N27" s="15" t="s">
        <v>162</v>
      </c>
      <c r="O27" s="11"/>
      <c r="P27" s="11"/>
      <c r="Q27" s="22"/>
      <c r="R27" s="11"/>
      <c r="S27" s="120" t="s">
        <v>106</v>
      </c>
      <c r="T27" s="89" t="s">
        <v>107</v>
      </c>
      <c r="U27" s="22"/>
      <c r="W27" s="11"/>
      <c r="X27" s="11"/>
      <c r="Y27" s="11"/>
      <c r="Z27" s="11"/>
      <c r="AA27" s="11"/>
      <c r="AB27" s="11"/>
      <c r="AC27" s="46"/>
    </row>
    <row r="28" spans="2:29" ht="15.75">
      <c r="B28" s="37"/>
      <c r="C28" s="11"/>
      <c r="D28" s="11"/>
      <c r="E28" s="11"/>
      <c r="F28" s="11"/>
      <c r="G28" s="11"/>
      <c r="H28" s="11"/>
      <c r="I28" s="154" t="s">
        <v>183</v>
      </c>
      <c r="J28" s="11"/>
      <c r="K28" s="82"/>
      <c r="L28" s="11"/>
      <c r="M28" s="11"/>
      <c r="N28" s="69" t="s">
        <v>161</v>
      </c>
      <c r="O28" s="36" t="s">
        <v>160</v>
      </c>
      <c r="P28" s="11"/>
      <c r="Q28" s="22"/>
      <c r="R28" s="11"/>
      <c r="S28" s="14"/>
      <c r="T28" s="11"/>
      <c r="U28" s="22"/>
      <c r="W28" s="11"/>
      <c r="X28" s="11"/>
      <c r="Y28" s="11"/>
      <c r="Z28" s="11"/>
      <c r="AA28" s="11"/>
      <c r="AB28" s="11"/>
      <c r="AC28" s="46"/>
    </row>
    <row r="29" spans="2:29" ht="12.75">
      <c r="B29" s="37"/>
      <c r="C29" s="33" t="s">
        <v>67</v>
      </c>
      <c r="D29" s="11"/>
      <c r="E29" s="11"/>
      <c r="F29" s="11"/>
      <c r="G29" s="11"/>
      <c r="H29" s="11"/>
      <c r="I29" s="81"/>
      <c r="J29" s="11"/>
      <c r="K29" s="82"/>
      <c r="L29" s="11"/>
      <c r="M29" s="11"/>
      <c r="N29" s="120" t="s">
        <v>91</v>
      </c>
      <c r="O29" s="9">
        <f>O16</f>
        <v>5</v>
      </c>
      <c r="P29" s="12" t="s">
        <v>92</v>
      </c>
      <c r="Q29" s="22"/>
      <c r="R29" s="11"/>
      <c r="S29" s="69" t="s">
        <v>95</v>
      </c>
      <c r="T29" s="12" t="s">
        <v>108</v>
      </c>
      <c r="U29" s="22"/>
      <c r="W29" s="11"/>
      <c r="X29" s="11"/>
      <c r="Y29" s="11"/>
      <c r="Z29" s="11"/>
      <c r="AA29" s="11"/>
      <c r="AB29" s="11"/>
      <c r="AC29" s="46"/>
    </row>
    <row r="30" spans="2:29" ht="12.75">
      <c r="B30" s="37"/>
      <c r="C30" s="11"/>
      <c r="D30" s="11"/>
      <c r="E30" s="11"/>
      <c r="F30" s="11"/>
      <c r="G30" s="11"/>
      <c r="H30" s="11"/>
      <c r="I30" s="84" t="s">
        <v>68</v>
      </c>
      <c r="J30" s="11"/>
      <c r="K30" s="82"/>
      <c r="L30" s="11"/>
      <c r="M30" s="11"/>
      <c r="N30" s="120" t="s">
        <v>140</v>
      </c>
      <c r="O30" s="9">
        <f>O9</f>
        <v>0.2</v>
      </c>
      <c r="P30" s="12" t="s">
        <v>83</v>
      </c>
      <c r="Q30" s="22"/>
      <c r="R30" s="11"/>
      <c r="S30" s="69" t="s">
        <v>95</v>
      </c>
      <c r="T30" s="12" t="s">
        <v>109</v>
      </c>
      <c r="U30" s="22"/>
      <c r="W30" s="11"/>
      <c r="X30" s="11"/>
      <c r="Y30" s="11"/>
      <c r="Z30" s="11"/>
      <c r="AA30" s="11"/>
      <c r="AB30" s="11"/>
      <c r="AC30" s="46"/>
    </row>
    <row r="31" spans="2:29" ht="15.75">
      <c r="B31" s="37"/>
      <c r="C31" s="11" t="s">
        <v>69</v>
      </c>
      <c r="D31" s="11"/>
      <c r="E31" s="11"/>
      <c r="F31" s="11"/>
      <c r="G31" s="11"/>
      <c r="H31" s="11"/>
      <c r="I31" s="81" t="s">
        <v>70</v>
      </c>
      <c r="J31" s="11"/>
      <c r="K31" s="82"/>
      <c r="L31" s="11"/>
      <c r="M31" s="11"/>
      <c r="N31" s="69" t="s">
        <v>139</v>
      </c>
      <c r="O31" s="113">
        <f>O29*O30</f>
        <v>1</v>
      </c>
      <c r="P31" s="89" t="s">
        <v>141</v>
      </c>
      <c r="Q31" s="22"/>
      <c r="R31" s="11"/>
      <c r="S31" s="69" t="s">
        <v>95</v>
      </c>
      <c r="T31" s="12" t="s">
        <v>170</v>
      </c>
      <c r="U31" s="22"/>
      <c r="W31" s="11"/>
      <c r="X31" s="11"/>
      <c r="Y31" s="11"/>
      <c r="Z31" s="11"/>
      <c r="AA31" s="11"/>
      <c r="AB31" s="11"/>
      <c r="AC31" s="46"/>
    </row>
    <row r="32" spans="2:29" ht="15.75">
      <c r="B32" s="37"/>
      <c r="C32" s="12" t="s">
        <v>71</v>
      </c>
      <c r="D32" s="11" t="s">
        <v>72</v>
      </c>
      <c r="E32" s="11"/>
      <c r="F32" s="11" t="s">
        <v>73</v>
      </c>
      <c r="G32" s="11"/>
      <c r="H32" s="11"/>
      <c r="I32" s="81" t="s">
        <v>74</v>
      </c>
      <c r="J32" s="11"/>
      <c r="K32" s="82"/>
      <c r="L32" s="11"/>
      <c r="M32" s="11"/>
      <c r="N32" s="14"/>
      <c r="O32" s="11"/>
      <c r="P32" s="11"/>
      <c r="Q32" s="22"/>
      <c r="R32" s="11"/>
      <c r="S32" s="120" t="s">
        <v>171</v>
      </c>
      <c r="T32" s="11"/>
      <c r="U32" s="22"/>
      <c r="W32" s="11"/>
      <c r="X32" s="11"/>
      <c r="Y32" s="11"/>
      <c r="Z32" s="11"/>
      <c r="AA32" s="11"/>
      <c r="AB32" s="11"/>
      <c r="AC32" s="46"/>
    </row>
    <row r="33" spans="2:29" ht="15.75">
      <c r="B33" s="37"/>
      <c r="C33" s="85" t="s">
        <v>75</v>
      </c>
      <c r="D33" s="11" t="s">
        <v>76</v>
      </c>
      <c r="E33" s="11"/>
      <c r="F33" s="11" t="s">
        <v>73</v>
      </c>
      <c r="G33" s="11"/>
      <c r="H33" s="11"/>
      <c r="I33" s="81" t="s">
        <v>77</v>
      </c>
      <c r="J33" s="11"/>
      <c r="K33" s="82"/>
      <c r="L33" s="11"/>
      <c r="M33" s="11"/>
      <c r="N33" s="14"/>
      <c r="O33" s="11"/>
      <c r="P33" s="11"/>
      <c r="Q33" s="22"/>
      <c r="R33" s="11"/>
      <c r="S33" s="120" t="s">
        <v>111</v>
      </c>
      <c r="T33" s="149">
        <f>O16*O9</f>
        <v>1</v>
      </c>
      <c r="U33" s="125" t="s">
        <v>141</v>
      </c>
      <c r="W33" s="11"/>
      <c r="X33" s="11"/>
      <c r="Y33" s="11"/>
      <c r="Z33" s="11"/>
      <c r="AA33" s="11"/>
      <c r="AB33" s="11"/>
      <c r="AC33" s="46"/>
    </row>
    <row r="34" spans="2:29" ht="12.75">
      <c r="B34" s="37"/>
      <c r="C34" s="11"/>
      <c r="D34" s="11"/>
      <c r="E34" s="11"/>
      <c r="F34" s="11"/>
      <c r="G34" s="11"/>
      <c r="H34" s="11"/>
      <c r="I34" s="81"/>
      <c r="J34" s="11"/>
      <c r="K34" s="82"/>
      <c r="L34" s="11"/>
      <c r="M34" s="11"/>
      <c r="N34" s="14"/>
      <c r="O34" s="11"/>
      <c r="P34" s="11"/>
      <c r="Q34" s="22"/>
      <c r="R34" s="11"/>
      <c r="S34" s="120" t="s">
        <v>172</v>
      </c>
      <c r="T34" s="9">
        <f>O16/O14</f>
        <v>0.005</v>
      </c>
      <c r="U34" s="124" t="s">
        <v>110</v>
      </c>
      <c r="W34" s="11"/>
      <c r="X34" s="11"/>
      <c r="Y34" s="11"/>
      <c r="Z34" s="11"/>
      <c r="AA34" s="11"/>
      <c r="AB34" s="11"/>
      <c r="AC34" s="46"/>
    </row>
    <row r="35" spans="2:29" ht="12.75">
      <c r="B35" s="37"/>
      <c r="C35" s="11"/>
      <c r="D35" s="11"/>
      <c r="E35" s="11"/>
      <c r="F35" s="11"/>
      <c r="G35" s="11"/>
      <c r="H35" s="11"/>
      <c r="I35" s="86" t="s">
        <v>78</v>
      </c>
      <c r="J35" s="87"/>
      <c r="K35" s="88"/>
      <c r="L35" s="11"/>
      <c r="M35" s="11"/>
      <c r="N35" s="14"/>
      <c r="O35" s="11"/>
      <c r="P35" s="11"/>
      <c r="Q35" s="22"/>
      <c r="R35" s="11"/>
      <c r="S35" s="14"/>
      <c r="T35" s="11"/>
      <c r="U35" s="22"/>
      <c r="W35" s="11"/>
      <c r="X35" s="11"/>
      <c r="Y35" s="11"/>
      <c r="Z35" s="11"/>
      <c r="AA35" s="11"/>
      <c r="AB35" s="11"/>
      <c r="AC35" s="46"/>
    </row>
    <row r="36" spans="2:29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9"/>
      <c r="O36" s="20"/>
      <c r="P36" s="20"/>
      <c r="Q36" s="24"/>
      <c r="R36" s="11"/>
      <c r="S36" s="121" t="s">
        <v>95</v>
      </c>
      <c r="T36" s="122" t="s">
        <v>112</v>
      </c>
      <c r="U36" s="126"/>
      <c r="W36" s="11"/>
      <c r="X36" s="11"/>
      <c r="Y36" s="11"/>
      <c r="Z36" s="11"/>
      <c r="AA36" s="11"/>
      <c r="AB36" s="11"/>
      <c r="AC36" s="46"/>
    </row>
    <row r="37" spans="2:29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W37" s="11"/>
      <c r="X37" s="11"/>
      <c r="Y37" s="11"/>
      <c r="Z37" s="11"/>
      <c r="AA37" s="11"/>
      <c r="AB37" s="11"/>
      <c r="AC37" s="46"/>
    </row>
    <row r="38" spans="2:29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Q38" s="11"/>
      <c r="R38" s="11"/>
      <c r="S38" s="11"/>
      <c r="W38" s="11"/>
      <c r="X38" s="11"/>
      <c r="Y38" s="11"/>
      <c r="Z38" s="11"/>
      <c r="AA38" s="11"/>
      <c r="AB38" s="11"/>
      <c r="AC38" s="46"/>
    </row>
    <row r="39" spans="2:29" ht="13.5" thickBo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7"/>
    </row>
    <row r="40" ht="13.5" thickTop="1"/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06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28" ht="13.5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5"/>
    </row>
    <row r="3" spans="2:28" ht="12.75">
      <c r="B3" s="37"/>
      <c r="C3" s="11"/>
      <c r="D3" s="11"/>
      <c r="E3" s="11"/>
      <c r="F3" s="11"/>
      <c r="G3" s="11"/>
      <c r="H3" s="11"/>
      <c r="I3" s="12" t="s">
        <v>7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6"/>
    </row>
    <row r="4" spans="2:28" ht="15">
      <c r="B4" s="37"/>
      <c r="C4" s="146" t="s">
        <v>190</v>
      </c>
      <c r="D4" s="146"/>
      <c r="E4" s="146"/>
      <c r="F4" s="14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6"/>
    </row>
    <row r="5" spans="2:28" ht="15">
      <c r="B5" s="37"/>
      <c r="C5" s="146"/>
      <c r="D5" s="146"/>
      <c r="E5" s="146"/>
      <c r="F5" s="14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6"/>
    </row>
    <row r="6" spans="2:28" ht="15">
      <c r="B6" s="37"/>
      <c r="C6" s="159" t="s">
        <v>95</v>
      </c>
      <c r="D6" s="160" t="s">
        <v>112</v>
      </c>
      <c r="E6" s="161"/>
      <c r="F6" s="14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6"/>
    </row>
    <row r="7" spans="2:28" ht="15">
      <c r="B7" s="37"/>
      <c r="C7" s="146"/>
      <c r="D7" s="146"/>
      <c r="E7" s="146"/>
      <c r="F7" s="1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46"/>
    </row>
    <row r="8" spans="2:28" ht="13.5" thickBot="1">
      <c r="B8" s="3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46"/>
    </row>
    <row r="9" spans="2:28" ht="15">
      <c r="B9" s="37"/>
      <c r="C9" s="164" t="s">
        <v>191</v>
      </c>
      <c r="D9" s="165"/>
      <c r="E9" s="165"/>
      <c r="F9" s="165"/>
      <c r="G9" s="17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6"/>
    </row>
    <row r="10" spans="2:28" ht="15">
      <c r="B10" s="37"/>
      <c r="C10" s="162" t="s">
        <v>187</v>
      </c>
      <c r="D10" s="158">
        <v>1200</v>
      </c>
      <c r="E10" s="146" t="s">
        <v>188</v>
      </c>
      <c r="F10" s="11"/>
      <c r="G10" s="17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6"/>
    </row>
    <row r="11" spans="2:28" ht="15">
      <c r="B11" s="37"/>
      <c r="C11" s="163"/>
      <c r="D11" s="11"/>
      <c r="E11" s="11"/>
      <c r="F11" s="146"/>
      <c r="G11" s="172" t="s">
        <v>185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6"/>
    </row>
    <row r="12" spans="2:28" ht="19.5">
      <c r="B12" s="37"/>
      <c r="C12" s="162" t="s">
        <v>189</v>
      </c>
      <c r="D12" s="146" t="s">
        <v>186</v>
      </c>
      <c r="E12" s="11"/>
      <c r="F12" s="146"/>
      <c r="G12" s="17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46"/>
    </row>
    <row r="13" spans="2:28" ht="20.25" thickBot="1">
      <c r="B13" s="37"/>
      <c r="C13" s="166" t="s">
        <v>189</v>
      </c>
      <c r="D13" s="167">
        <f>(1/0.005)*(1-EXP(-0.005*D10))</f>
        <v>199.50424956466674</v>
      </c>
      <c r="E13" s="168" t="s">
        <v>79</v>
      </c>
      <c r="F13" s="169"/>
      <c r="G13" s="17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6"/>
    </row>
    <row r="14" spans="2:28" ht="12.75">
      <c r="B14" s="37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6"/>
    </row>
    <row r="15" spans="2:28" ht="15">
      <c r="B15" s="37"/>
      <c r="E15" s="146"/>
      <c r="F15" s="146"/>
      <c r="G15" s="14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6"/>
    </row>
    <row r="16" spans="2:28" ht="12.75">
      <c r="B16" s="3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6"/>
    </row>
    <row r="17" spans="2:28" ht="12.75">
      <c r="B17" s="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6"/>
    </row>
    <row r="18" spans="2:28" ht="12.75">
      <c r="B18" s="3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6"/>
    </row>
    <row r="19" spans="2:28" ht="12.75">
      <c r="B19" s="3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6"/>
    </row>
    <row r="20" spans="2:28" ht="12.75">
      <c r="B20" s="3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6"/>
    </row>
    <row r="21" spans="2:28" ht="12.75">
      <c r="B21" s="3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6"/>
    </row>
    <row r="22" spans="2:28" ht="12.75">
      <c r="B22" s="3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6"/>
    </row>
    <row r="23" spans="2:28" ht="12.75">
      <c r="B23" s="3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6"/>
    </row>
    <row r="24" spans="2:28" ht="12.75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6"/>
    </row>
    <row r="25" spans="2:28" ht="12.75">
      <c r="B25" s="3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6"/>
    </row>
    <row r="26" spans="2:28" ht="12.75"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6"/>
    </row>
    <row r="27" spans="2:28" ht="12.75">
      <c r="B27" s="3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6"/>
    </row>
    <row r="28" spans="2:28" ht="12.75"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6"/>
    </row>
    <row r="29" spans="2:28" ht="12.75">
      <c r="B29" s="3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6"/>
    </row>
    <row r="30" spans="2:28" ht="12.75"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6"/>
    </row>
    <row r="31" spans="2:28" ht="12.75">
      <c r="B31" s="3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6"/>
    </row>
    <row r="32" spans="2:28" ht="12.75">
      <c r="B32" s="3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6"/>
    </row>
    <row r="33" spans="2:28" ht="12.75">
      <c r="B33" s="3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46"/>
    </row>
    <row r="34" spans="2:28" ht="12.75">
      <c r="B34" s="3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6"/>
    </row>
    <row r="35" spans="2:28" ht="12.75">
      <c r="B35" s="3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6"/>
    </row>
    <row r="36" spans="2:28" ht="12.75">
      <c r="B36" s="3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6"/>
    </row>
    <row r="37" spans="2:28" ht="12.75"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6"/>
    </row>
    <row r="38" spans="2:28" ht="12.75"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46"/>
    </row>
    <row r="39" spans="2:28" ht="12.75"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46"/>
    </row>
    <row r="40" spans="2:28" ht="12.75"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6"/>
    </row>
    <row r="41" spans="2:28" ht="13.5" thickBo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7"/>
    </row>
    <row r="42" ht="13.5" thickTop="1"/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12148709" r:id="rId1"/>
    <oleObject progId="Equation.3" shapeId="121487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AC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10.421875" style="0" customWidth="1"/>
    <col min="5" max="5" width="11.421875" style="0" customWidth="1"/>
    <col min="6" max="6" width="9.00390625" style="4" customWidth="1"/>
    <col min="7" max="7" width="9.57421875" style="4" bestFit="1" customWidth="1"/>
    <col min="8" max="10" width="9.140625" style="4" customWidth="1"/>
    <col min="12" max="12" width="4.00390625" style="0" customWidth="1"/>
    <col min="13" max="13" width="11.57421875" style="0" bestFit="1" customWidth="1"/>
    <col min="21" max="21" width="6.00390625" style="0" customWidth="1"/>
    <col min="29" max="29" width="9.140625" style="140" customWidth="1"/>
  </cols>
  <sheetData>
    <row r="1" ht="14.25" thickBot="1"/>
    <row r="2" spans="2:29" ht="14.25" thickTop="1">
      <c r="B2" s="39"/>
      <c r="C2" s="40"/>
      <c r="D2" s="40"/>
      <c r="E2" s="40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41" t="s">
        <v>156</v>
      </c>
    </row>
    <row r="3" spans="2:29" ht="13.5">
      <c r="B3" s="37"/>
      <c r="C3" s="28" t="s">
        <v>25</v>
      </c>
      <c r="D3" s="11"/>
      <c r="E3" s="11"/>
      <c r="F3" s="25"/>
      <c r="G3" s="25"/>
      <c r="H3" s="25"/>
      <c r="I3" s="25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42"/>
    </row>
    <row r="4" spans="2:29" ht="13.5">
      <c r="B4" s="37"/>
      <c r="C4" s="11"/>
      <c r="D4" s="11"/>
      <c r="E4" s="11"/>
      <c r="F4" s="25"/>
      <c r="G4" s="25"/>
      <c r="H4" s="25"/>
      <c r="I4" s="25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42"/>
    </row>
    <row r="5" spans="2:29" ht="13.5">
      <c r="B5" s="37"/>
      <c r="C5" s="31" t="s">
        <v>116</v>
      </c>
      <c r="D5" s="11"/>
      <c r="E5" s="11"/>
      <c r="F5" s="25"/>
      <c r="G5" s="25"/>
      <c r="H5" s="25"/>
      <c r="I5" s="25"/>
      <c r="J5" s="2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42"/>
    </row>
    <row r="6" spans="2:29" ht="13.5">
      <c r="B6" s="37"/>
      <c r="C6" s="96" t="s">
        <v>95</v>
      </c>
      <c r="D6" s="97" t="s">
        <v>112</v>
      </c>
      <c r="E6" s="98"/>
      <c r="F6" s="25" t="s">
        <v>7</v>
      </c>
      <c r="G6" s="25"/>
      <c r="H6" s="25"/>
      <c r="I6" s="25"/>
      <c r="J6" s="25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2" t="s">
        <v>175</v>
      </c>
      <c r="W6" s="11"/>
      <c r="X6" s="11"/>
      <c r="Y6" s="11"/>
      <c r="Z6" s="11"/>
      <c r="AA6" s="11"/>
      <c r="AB6" s="11"/>
      <c r="AC6" s="142"/>
    </row>
    <row r="7" spans="2:29" ht="24.75" customHeight="1">
      <c r="B7" s="37"/>
      <c r="C7" s="31"/>
      <c r="D7" s="11"/>
      <c r="E7" s="11"/>
      <c r="F7" s="25"/>
      <c r="G7" s="30" t="s">
        <v>9</v>
      </c>
      <c r="H7" s="25"/>
      <c r="I7" s="25"/>
      <c r="J7" s="25"/>
      <c r="K7" s="11"/>
      <c r="L7" s="11"/>
      <c r="M7" s="17" t="s">
        <v>34</v>
      </c>
      <c r="N7" s="18"/>
      <c r="O7" s="18"/>
      <c r="P7" s="18"/>
      <c r="Q7" s="18"/>
      <c r="R7" s="18"/>
      <c r="S7" s="18"/>
      <c r="T7" s="21"/>
      <c r="U7" s="11"/>
      <c r="V7" s="8" t="s">
        <v>18</v>
      </c>
      <c r="AA7" s="11"/>
      <c r="AB7" s="11"/>
      <c r="AC7" s="142"/>
    </row>
    <row r="8" spans="2:29" ht="15.75" customHeight="1">
      <c r="B8" s="37"/>
      <c r="C8" s="31"/>
      <c r="D8" s="11"/>
      <c r="E8" s="11"/>
      <c r="F8" s="25"/>
      <c r="G8" s="32"/>
      <c r="H8" s="25"/>
      <c r="I8" s="25"/>
      <c r="J8" s="25"/>
      <c r="K8" s="11"/>
      <c r="L8" s="11"/>
      <c r="M8" s="14" t="s">
        <v>35</v>
      </c>
      <c r="N8" s="11"/>
      <c r="O8" s="11"/>
      <c r="P8" s="11"/>
      <c r="Q8" s="11"/>
      <c r="R8" s="11"/>
      <c r="S8" s="11"/>
      <c r="T8" s="22"/>
      <c r="U8" s="11"/>
      <c r="AA8" s="11"/>
      <c r="AB8" s="11"/>
      <c r="AC8" s="142"/>
    </row>
    <row r="9" spans="2:29" ht="18" customHeight="1">
      <c r="B9" s="37"/>
      <c r="C9" s="11"/>
      <c r="D9" s="11"/>
      <c r="E9" s="11"/>
      <c r="F9" s="25"/>
      <c r="G9" s="30" t="s">
        <v>26</v>
      </c>
      <c r="H9" s="25"/>
      <c r="I9" s="25"/>
      <c r="J9" s="25"/>
      <c r="K9" s="11"/>
      <c r="L9" s="11"/>
      <c r="M9" s="14" t="s">
        <v>36</v>
      </c>
      <c r="N9" s="11"/>
      <c r="O9" s="11"/>
      <c r="P9" s="11"/>
      <c r="Q9" s="11"/>
      <c r="R9" s="11"/>
      <c r="S9" s="11"/>
      <c r="T9" s="22"/>
      <c r="U9" s="11"/>
      <c r="V9" s="8" t="s">
        <v>19</v>
      </c>
      <c r="AA9" s="11"/>
      <c r="AB9" s="11"/>
      <c r="AC9" s="142"/>
    </row>
    <row r="10" spans="2:29" ht="20.25">
      <c r="B10" s="37"/>
      <c r="C10" s="33" t="s">
        <v>8</v>
      </c>
      <c r="D10" s="11"/>
      <c r="E10" s="11"/>
      <c r="F10" s="25"/>
      <c r="G10" s="128" t="s">
        <v>142</v>
      </c>
      <c r="H10" s="25"/>
      <c r="I10" s="25"/>
      <c r="J10" s="25"/>
      <c r="K10" s="11"/>
      <c r="L10" s="12"/>
      <c r="M10" s="14"/>
      <c r="N10" s="11"/>
      <c r="O10" s="11"/>
      <c r="P10" s="11"/>
      <c r="Q10" s="11"/>
      <c r="R10" s="11"/>
      <c r="S10" s="11"/>
      <c r="T10" s="22"/>
      <c r="U10" s="11"/>
      <c r="V10" s="8" t="s">
        <v>20</v>
      </c>
      <c r="AA10" s="11"/>
      <c r="AB10" s="11"/>
      <c r="AC10" s="142"/>
    </row>
    <row r="11" spans="2:29" ht="13.5" customHeight="1">
      <c r="B11" s="37"/>
      <c r="C11" s="36" t="s">
        <v>174</v>
      </c>
      <c r="D11" s="34">
        <v>0</v>
      </c>
      <c r="E11" s="48" t="s">
        <v>104</v>
      </c>
      <c r="F11" s="35">
        <v>0</v>
      </c>
      <c r="H11" s="25" t="s">
        <v>7</v>
      </c>
      <c r="I11" s="25" t="s">
        <v>7</v>
      </c>
      <c r="J11" s="25"/>
      <c r="K11" s="11"/>
      <c r="L11" s="11"/>
      <c r="M11" s="15" t="s">
        <v>44</v>
      </c>
      <c r="N11" s="11"/>
      <c r="O11" s="11"/>
      <c r="P11" s="11"/>
      <c r="Q11" s="11"/>
      <c r="R11" s="11"/>
      <c r="S11" s="11"/>
      <c r="T11" s="22"/>
      <c r="U11" s="11"/>
      <c r="V11" s="8" t="s">
        <v>21</v>
      </c>
      <c r="AA11" s="11"/>
      <c r="AB11" s="11"/>
      <c r="AC11" s="142"/>
    </row>
    <row r="12" spans="2:29" ht="13.5" customHeight="1">
      <c r="B12" s="37"/>
      <c r="C12" s="9" t="s">
        <v>0</v>
      </c>
      <c r="D12" s="34">
        <v>60</v>
      </c>
      <c r="E12" s="31" t="s">
        <v>117</v>
      </c>
      <c r="F12" s="25"/>
      <c r="G12" s="25"/>
      <c r="H12" s="25"/>
      <c r="I12" s="25"/>
      <c r="J12" s="25"/>
      <c r="K12" s="11"/>
      <c r="L12" s="11"/>
      <c r="M12" s="16"/>
      <c r="N12" s="13"/>
      <c r="O12" s="13" t="s">
        <v>53</v>
      </c>
      <c r="P12" s="13"/>
      <c r="Q12" s="13"/>
      <c r="R12" s="13"/>
      <c r="S12" s="13"/>
      <c r="T12" s="23"/>
      <c r="U12" s="13"/>
      <c r="V12" s="8" t="s">
        <v>22</v>
      </c>
      <c r="AA12" s="11"/>
      <c r="AB12" s="11"/>
      <c r="AC12" s="142"/>
    </row>
    <row r="13" spans="2:29" ht="13.5">
      <c r="B13" s="37"/>
      <c r="C13" s="3" t="s">
        <v>127</v>
      </c>
      <c r="H13" s="25"/>
      <c r="I13" s="25"/>
      <c r="J13" s="25"/>
      <c r="K13" s="11"/>
      <c r="L13" s="11"/>
      <c r="M13" s="19" t="s">
        <v>37</v>
      </c>
      <c r="N13" s="20"/>
      <c r="O13" s="20"/>
      <c r="P13" s="20"/>
      <c r="Q13" s="20"/>
      <c r="R13" s="20"/>
      <c r="S13" s="20"/>
      <c r="T13" s="24"/>
      <c r="U13" s="11"/>
      <c r="AA13" s="11"/>
      <c r="AB13" s="11"/>
      <c r="AC13" s="142"/>
    </row>
    <row r="14" spans="2:29" ht="15.75" thickBot="1">
      <c r="B14" s="37"/>
      <c r="C14" s="11"/>
      <c r="D14" s="11"/>
      <c r="E14" s="11"/>
      <c r="F14" s="25"/>
      <c r="G14" s="25"/>
      <c r="H14" s="25"/>
      <c r="I14" s="25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7" t="s">
        <v>47</v>
      </c>
      <c r="W14" s="11"/>
      <c r="X14" s="11"/>
      <c r="Y14" s="11"/>
      <c r="Z14" s="11"/>
      <c r="AA14" s="11"/>
      <c r="AB14" s="11"/>
      <c r="AC14" s="142"/>
    </row>
    <row r="15" spans="2:29" s="1" customFormat="1" ht="14.25" thickBot="1">
      <c r="B15" s="38"/>
      <c r="C15" s="54" t="s">
        <v>6</v>
      </c>
      <c r="D15" s="55" t="s">
        <v>118</v>
      </c>
      <c r="E15" s="55" t="s">
        <v>119</v>
      </c>
      <c r="F15" s="56" t="s">
        <v>120</v>
      </c>
      <c r="G15" s="56" t="s">
        <v>2</v>
      </c>
      <c r="H15" s="56" t="s">
        <v>3</v>
      </c>
      <c r="I15" s="56" t="s">
        <v>4</v>
      </c>
      <c r="J15" s="57" t="s">
        <v>5</v>
      </c>
      <c r="K15" s="13"/>
      <c r="L15" s="13"/>
      <c r="M15" s="27" t="s">
        <v>45</v>
      </c>
      <c r="N15" s="18"/>
      <c r="O15" s="18"/>
      <c r="P15" s="18"/>
      <c r="Q15" s="18"/>
      <c r="R15" s="18"/>
      <c r="S15" s="18"/>
      <c r="T15" s="21"/>
      <c r="U15" s="11"/>
      <c r="V15" s="10" t="s">
        <v>52</v>
      </c>
      <c r="AC15" s="143"/>
    </row>
    <row r="16" spans="2:29" ht="13.5">
      <c r="B16" s="37"/>
      <c r="C16" s="58"/>
      <c r="D16" s="52"/>
      <c r="E16" s="52"/>
      <c r="F16" s="53"/>
      <c r="G16" s="53"/>
      <c r="H16" s="53"/>
      <c r="I16" s="53"/>
      <c r="J16" s="62"/>
      <c r="K16" s="11"/>
      <c r="L16" s="11"/>
      <c r="M16" s="14" t="s">
        <v>38</v>
      </c>
      <c r="N16" s="11"/>
      <c r="O16" s="11"/>
      <c r="P16" s="11"/>
      <c r="Q16" s="11"/>
      <c r="R16" s="11"/>
      <c r="S16" s="11"/>
      <c r="T16" s="22"/>
      <c r="U16" s="11"/>
      <c r="V16" s="15" t="s">
        <v>43</v>
      </c>
      <c r="W16" s="9">
        <v>2.763</v>
      </c>
      <c r="AC16" s="142"/>
    </row>
    <row r="17" spans="2:29" ht="13.5">
      <c r="B17" s="37"/>
      <c r="C17" s="59">
        <v>0</v>
      </c>
      <c r="D17" s="50">
        <f>D11</f>
        <v>0</v>
      </c>
      <c r="E17" s="114">
        <f>F11</f>
        <v>0</v>
      </c>
      <c r="F17" s="63">
        <f>RuKu(D17,E17)</f>
        <v>1</v>
      </c>
      <c r="G17" s="63">
        <f aca="true" t="shared" si="0" ref="G17:G37">h*F17</f>
        <v>60</v>
      </c>
      <c r="H17" s="63">
        <f aca="true" t="shared" si="1" ref="H17:H37">h*RuKu(D17+h/2,E17+G17/2)</f>
        <v>51</v>
      </c>
      <c r="I17" s="63">
        <f aca="true" t="shared" si="2" ref="I17:I37">h*RuKu(D17+h/2,E17+H17/2)</f>
        <v>52.35</v>
      </c>
      <c r="J17" s="64">
        <f aca="true" t="shared" si="3" ref="J17:J37">h*RuKu(D17+h,E17+I17)</f>
        <v>44.294999999999995</v>
      </c>
      <c r="K17" s="11"/>
      <c r="L17" s="11"/>
      <c r="M17" s="14" t="s">
        <v>39</v>
      </c>
      <c r="N17" s="11"/>
      <c r="O17" s="11"/>
      <c r="P17" s="11"/>
      <c r="Q17" s="11"/>
      <c r="R17" s="11"/>
      <c r="S17" s="11"/>
      <c r="T17" s="22"/>
      <c r="U17" s="11"/>
      <c r="AA17" s="13"/>
      <c r="AB17" s="13"/>
      <c r="AC17" s="142"/>
    </row>
    <row r="18" spans="2:29" ht="13.5">
      <c r="B18" s="37"/>
      <c r="C18" s="59">
        <v>1</v>
      </c>
      <c r="D18" s="51">
        <f aca="true" t="shared" si="4" ref="D18:D37">D17+h</f>
        <v>60</v>
      </c>
      <c r="E18" s="102">
        <f aca="true" t="shared" si="5" ref="E18:E23">E17+(1/6)*(G17+2*H17+2*I17+J17)</f>
        <v>51.832499999999996</v>
      </c>
      <c r="F18" s="63">
        <f aca="true" t="shared" si="6" ref="F18:F37">RuKu(D18,E18)</f>
        <v>0.7408375</v>
      </c>
      <c r="G18" s="63">
        <f t="shared" si="0"/>
        <v>44.450250000000004</v>
      </c>
      <c r="H18" s="63">
        <f t="shared" si="1"/>
        <v>37.782712499999995</v>
      </c>
      <c r="I18" s="63">
        <f t="shared" si="2"/>
        <v>38.782843125</v>
      </c>
      <c r="J18" s="64">
        <f t="shared" si="3"/>
        <v>32.815397062500004</v>
      </c>
      <c r="K18" s="11"/>
      <c r="L18" s="11"/>
      <c r="M18" s="14"/>
      <c r="N18" s="11"/>
      <c r="O18" s="11"/>
      <c r="P18" s="11"/>
      <c r="Q18" s="11"/>
      <c r="R18" s="11"/>
      <c r="S18" s="11"/>
      <c r="T18" s="22"/>
      <c r="U18" s="11"/>
      <c r="V18" s="10" t="s">
        <v>51</v>
      </c>
      <c r="W18" s="11"/>
      <c r="X18" s="11"/>
      <c r="Y18" s="11"/>
      <c r="Z18" s="11"/>
      <c r="AA18" s="11"/>
      <c r="AB18" s="11"/>
      <c r="AC18" s="142"/>
    </row>
    <row r="19" spans="2:29" ht="19.5">
      <c r="B19" s="37"/>
      <c r="C19" s="59">
        <f>C18+1</f>
        <v>2</v>
      </c>
      <c r="D19" s="51">
        <f t="shared" si="4"/>
        <v>120</v>
      </c>
      <c r="E19" s="115">
        <f t="shared" si="5"/>
        <v>90.23195971874999</v>
      </c>
      <c r="F19" s="63">
        <f t="shared" si="6"/>
        <v>0.5488402014062501</v>
      </c>
      <c r="G19" s="63">
        <f t="shared" si="0"/>
        <v>32.93041208437501</v>
      </c>
      <c r="H19" s="63">
        <f t="shared" si="1"/>
        <v>27.99085027171875</v>
      </c>
      <c r="I19" s="63">
        <f t="shared" si="2"/>
        <v>28.73178454361719</v>
      </c>
      <c r="J19" s="64">
        <f t="shared" si="3"/>
        <v>24.31087672128984</v>
      </c>
      <c r="K19" s="11"/>
      <c r="L19" s="11"/>
      <c r="M19" s="15" t="s">
        <v>143</v>
      </c>
      <c r="N19" s="11"/>
      <c r="O19" s="12" t="s">
        <v>54</v>
      </c>
      <c r="P19" s="11"/>
      <c r="Q19" s="11"/>
      <c r="R19" s="11"/>
      <c r="S19" s="11"/>
      <c r="T19" s="22"/>
      <c r="U19" s="11"/>
      <c r="V19" s="68" t="s">
        <v>48</v>
      </c>
      <c r="W19" s="3" t="s">
        <v>49</v>
      </c>
      <c r="Z19" s="11"/>
      <c r="AB19" s="11"/>
      <c r="AC19" s="142"/>
    </row>
    <row r="20" spans="2:29" ht="13.5">
      <c r="B20" s="37"/>
      <c r="C20" s="59">
        <f>C19+1</f>
        <v>3</v>
      </c>
      <c r="D20" s="51">
        <f t="shared" si="4"/>
        <v>180</v>
      </c>
      <c r="E20" s="102">
        <f t="shared" si="5"/>
        <v>118.67971945813945</v>
      </c>
      <c r="F20" s="63">
        <f t="shared" si="6"/>
        <v>0.4066014027093028</v>
      </c>
      <c r="G20" s="63">
        <f t="shared" si="0"/>
        <v>24.396084162558168</v>
      </c>
      <c r="H20" s="63">
        <f t="shared" si="1"/>
        <v>20.736671538174434</v>
      </c>
      <c r="I20" s="63">
        <f t="shared" si="2"/>
        <v>21.285583431832002</v>
      </c>
      <c r="J20" s="64">
        <f t="shared" si="3"/>
        <v>18.010409133008565</v>
      </c>
      <c r="K20" s="11"/>
      <c r="L20" s="11"/>
      <c r="M20" s="26"/>
      <c r="N20" s="11"/>
      <c r="O20" s="11"/>
      <c r="P20" s="11"/>
      <c r="Q20" s="11"/>
      <c r="R20" s="11"/>
      <c r="S20" s="11"/>
      <c r="T20" s="22"/>
      <c r="U20" s="11"/>
      <c r="AC20" s="142"/>
    </row>
    <row r="21" spans="2:29" ht="13.5">
      <c r="B21" s="37"/>
      <c r="C21" s="59">
        <f>C20+1</f>
        <v>4</v>
      </c>
      <c r="D21" s="51">
        <f t="shared" si="4"/>
        <v>240</v>
      </c>
      <c r="E21" s="102">
        <f t="shared" si="5"/>
        <v>139.75488666406937</v>
      </c>
      <c r="F21" s="63">
        <f t="shared" si="6"/>
        <v>0.30122556667965317</v>
      </c>
      <c r="G21" s="63">
        <f t="shared" si="0"/>
        <v>18.07353400077919</v>
      </c>
      <c r="H21" s="63">
        <f t="shared" si="1"/>
        <v>15.362503900662304</v>
      </c>
      <c r="I21" s="63">
        <f t="shared" si="2"/>
        <v>15.769158415679836</v>
      </c>
      <c r="J21" s="64">
        <f t="shared" si="3"/>
        <v>13.342786476075235</v>
      </c>
      <c r="K21" s="11"/>
      <c r="L21" s="11"/>
      <c r="M21" s="14" t="s">
        <v>38</v>
      </c>
      <c r="N21" s="11"/>
      <c r="O21" s="11"/>
      <c r="P21" s="11"/>
      <c r="Q21" s="11"/>
      <c r="R21" s="11"/>
      <c r="S21" s="11"/>
      <c r="T21" s="22"/>
      <c r="U21" s="11"/>
      <c r="V21" s="70"/>
      <c r="W21" s="71"/>
      <c r="X21" s="21"/>
      <c r="Z21" s="17"/>
      <c r="AA21" s="18"/>
      <c r="AB21" s="21"/>
      <c r="AC21" s="142"/>
    </row>
    <row r="22" spans="2:29" ht="13.5">
      <c r="B22" s="37"/>
      <c r="C22" s="59">
        <f>C21+1</f>
        <v>5</v>
      </c>
      <c r="D22" s="51">
        <f t="shared" si="4"/>
        <v>300</v>
      </c>
      <c r="E22" s="102">
        <f t="shared" si="5"/>
        <v>155.3681608489925</v>
      </c>
      <c r="F22" s="63">
        <f t="shared" si="6"/>
        <v>0.2231591957550375</v>
      </c>
      <c r="G22" s="63">
        <f t="shared" si="0"/>
        <v>13.389551745302251</v>
      </c>
      <c r="H22" s="63">
        <f t="shared" si="1"/>
        <v>11.38111898350692</v>
      </c>
      <c r="I22" s="63">
        <f t="shared" si="2"/>
        <v>11.682383897776221</v>
      </c>
      <c r="J22" s="64">
        <f t="shared" si="3"/>
        <v>9.88483657596939</v>
      </c>
      <c r="K22" s="11"/>
      <c r="L22" s="11"/>
      <c r="M22" s="14"/>
      <c r="N22" s="11"/>
      <c r="O22" s="11"/>
      <c r="P22" s="11"/>
      <c r="Q22" s="11"/>
      <c r="R22" s="11"/>
      <c r="S22" s="11"/>
      <c r="T22" s="22"/>
      <c r="U22" s="11"/>
      <c r="V22" s="69" t="s">
        <v>41</v>
      </c>
      <c r="W22" s="49">
        <v>1.5</v>
      </c>
      <c r="X22" s="22"/>
      <c r="Z22" s="69" t="s">
        <v>41</v>
      </c>
      <c r="AA22" s="49">
        <v>0.5</v>
      </c>
      <c r="AB22" s="22"/>
      <c r="AC22" s="142"/>
    </row>
    <row r="23" spans="2:29" ht="13.5">
      <c r="B23" s="37"/>
      <c r="C23" s="59">
        <f>C22+1</f>
        <v>6</v>
      </c>
      <c r="D23" s="51">
        <f t="shared" si="4"/>
        <v>360</v>
      </c>
      <c r="E23" s="115">
        <f t="shared" si="5"/>
        <v>166.9350598629655</v>
      </c>
      <c r="F23" s="63">
        <f t="shared" si="6"/>
        <v>0.16532470068517258</v>
      </c>
      <c r="G23" s="63">
        <f t="shared" si="0"/>
        <v>9.919482041110355</v>
      </c>
      <c r="H23" s="63">
        <f t="shared" si="1"/>
        <v>8.431559734943798</v>
      </c>
      <c r="I23" s="63">
        <f t="shared" si="2"/>
        <v>8.654748080868783</v>
      </c>
      <c r="J23" s="64">
        <f t="shared" si="3"/>
        <v>7.3230576168497175</v>
      </c>
      <c r="K23" s="11"/>
      <c r="L23" s="11" t="s">
        <v>7</v>
      </c>
      <c r="M23" s="19" t="s">
        <v>40</v>
      </c>
      <c r="N23" s="20"/>
      <c r="O23" s="20"/>
      <c r="P23" s="20"/>
      <c r="Q23" s="20"/>
      <c r="R23" s="20"/>
      <c r="S23" s="20"/>
      <c r="T23" s="24"/>
      <c r="U23" s="11"/>
      <c r="V23" s="14"/>
      <c r="W23" s="11"/>
      <c r="X23" s="22"/>
      <c r="Z23" s="14"/>
      <c r="AA23" s="9"/>
      <c r="AB23" s="22"/>
      <c r="AC23" s="142"/>
    </row>
    <row r="24" spans="2:29" ht="13.5">
      <c r="B24" s="37"/>
      <c r="C24" s="59">
        <f aca="true" t="shared" si="7" ref="C24:C31">C23+1</f>
        <v>7</v>
      </c>
      <c r="D24" s="51">
        <f t="shared" si="4"/>
        <v>420</v>
      </c>
      <c r="E24" s="102">
        <f aca="true" t="shared" si="8" ref="E24:E31">E23+(1/6)*(G23+2*H23+2*I23+J23)</f>
        <v>175.5042524112297</v>
      </c>
      <c r="F24" s="63">
        <f t="shared" si="6"/>
        <v>0.12247873794385156</v>
      </c>
      <c r="G24" s="63">
        <f t="shared" si="0"/>
        <v>7.348724276631094</v>
      </c>
      <c r="H24" s="63">
        <f t="shared" si="1"/>
        <v>6.246415635136426</v>
      </c>
      <c r="I24" s="63">
        <f t="shared" si="2"/>
        <v>6.4117619313606316</v>
      </c>
      <c r="J24" s="64">
        <f t="shared" si="3"/>
        <v>5.425195697222902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 t="s">
        <v>42</v>
      </c>
      <c r="W24" s="9">
        <v>2.759</v>
      </c>
      <c r="X24" s="22"/>
      <c r="Z24" s="15" t="s">
        <v>42</v>
      </c>
      <c r="AA24" s="9">
        <v>2.763</v>
      </c>
      <c r="AB24" s="22"/>
      <c r="AC24" s="142"/>
    </row>
    <row r="25" spans="2:29" ht="13.5">
      <c r="B25" s="37"/>
      <c r="C25" s="59">
        <f t="shared" si="7"/>
        <v>8</v>
      </c>
      <c r="D25" s="51">
        <f t="shared" si="4"/>
        <v>480</v>
      </c>
      <c r="E25" s="102">
        <f t="shared" si="8"/>
        <v>181.85263159570437</v>
      </c>
      <c r="F25" s="63">
        <f t="shared" si="6"/>
        <v>0.09073684202147814</v>
      </c>
      <c r="G25" s="63">
        <f t="shared" si="0"/>
        <v>5.444210521288689</v>
      </c>
      <c r="H25" s="63">
        <f t="shared" si="1"/>
        <v>4.627578943095381</v>
      </c>
      <c r="I25" s="63">
        <f t="shared" si="2"/>
        <v>4.750073679824379</v>
      </c>
      <c r="J25" s="64">
        <f t="shared" si="3"/>
        <v>4.019188417341379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6" t="s">
        <v>46</v>
      </c>
      <c r="W25" s="13"/>
      <c r="X25" s="23"/>
      <c r="Z25" s="76" t="s">
        <v>46</v>
      </c>
      <c r="AA25" s="13"/>
      <c r="AB25" s="22"/>
      <c r="AC25" s="142"/>
    </row>
    <row r="26" spans="2:29" ht="13.5">
      <c r="B26" s="37"/>
      <c r="C26" s="59">
        <f t="shared" si="7"/>
        <v>9</v>
      </c>
      <c r="D26" s="51">
        <f t="shared" si="4"/>
        <v>540</v>
      </c>
      <c r="E26" s="102">
        <f t="shared" si="8"/>
        <v>186.55574895978262</v>
      </c>
      <c r="F26" s="63">
        <f t="shared" si="6"/>
        <v>0.0672212552010869</v>
      </c>
      <c r="G26" s="63">
        <f t="shared" si="0"/>
        <v>4.033275312065214</v>
      </c>
      <c r="H26" s="63">
        <f t="shared" si="1"/>
        <v>3.428284015255436</v>
      </c>
      <c r="I26" s="63">
        <f t="shared" si="2"/>
        <v>3.519032709776899</v>
      </c>
      <c r="J26" s="64">
        <f t="shared" si="3"/>
        <v>2.9775654991321465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43</v>
      </c>
      <c r="W26" s="9">
        <f>W16</f>
        <v>2.763</v>
      </c>
      <c r="X26" s="22"/>
      <c r="Z26" s="15" t="s">
        <v>43</v>
      </c>
      <c r="AA26" s="9">
        <f>W16</f>
        <v>2.763</v>
      </c>
      <c r="AB26" s="22"/>
      <c r="AC26" s="142"/>
    </row>
    <row r="27" spans="2:29" ht="13.5">
      <c r="B27" s="37"/>
      <c r="C27" s="59">
        <f t="shared" si="7"/>
        <v>10</v>
      </c>
      <c r="D27" s="51">
        <f t="shared" si="4"/>
        <v>600</v>
      </c>
      <c r="E27" s="102">
        <f t="shared" si="8"/>
        <v>190.03999466999295</v>
      </c>
      <c r="F27" s="63">
        <f t="shared" si="6"/>
        <v>0.049800026650035245</v>
      </c>
      <c r="G27" s="63">
        <f t="shared" si="0"/>
        <v>2.9880015990021147</v>
      </c>
      <c r="H27" s="63">
        <f t="shared" si="1"/>
        <v>2.5398013591517965</v>
      </c>
      <c r="I27" s="63">
        <f t="shared" si="2"/>
        <v>2.6070313951293422</v>
      </c>
      <c r="J27" s="64">
        <f t="shared" si="3"/>
        <v>2.2058921804633047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4"/>
      <c r="W27" s="11"/>
      <c r="X27" s="22"/>
      <c r="Z27" s="14"/>
      <c r="AA27" s="11"/>
      <c r="AB27" s="22"/>
      <c r="AC27" s="142"/>
    </row>
    <row r="28" spans="2:29" ht="16.5" customHeight="1">
      <c r="B28" s="37"/>
      <c r="C28" s="59">
        <f t="shared" si="7"/>
        <v>11</v>
      </c>
      <c r="D28" s="51">
        <f t="shared" si="4"/>
        <v>660</v>
      </c>
      <c r="E28" s="102">
        <f t="shared" si="8"/>
        <v>192.6212545513309</v>
      </c>
      <c r="F28" s="63">
        <f t="shared" si="6"/>
        <v>0.0368937272433455</v>
      </c>
      <c r="G28" s="63">
        <f t="shared" si="0"/>
        <v>2.21362363460073</v>
      </c>
      <c r="H28" s="63">
        <f t="shared" si="1"/>
        <v>1.8815800894106194</v>
      </c>
      <c r="I28" s="63">
        <f t="shared" si="2"/>
        <v>1.9313866211891306</v>
      </c>
      <c r="J28" s="64">
        <f t="shared" si="3"/>
        <v>1.6342076482439927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2" t="s">
        <v>48</v>
      </c>
      <c r="W28" s="73">
        <f>ABS((W26-W24)/W26)*100</f>
        <v>0.14477017734346737</v>
      </c>
      <c r="X28" s="74" t="s">
        <v>50</v>
      </c>
      <c r="Z28" s="72" t="s">
        <v>48</v>
      </c>
      <c r="AA28" s="75">
        <f>ABS((AA26-AA24)/AA26)*100</f>
        <v>0</v>
      </c>
      <c r="AB28" s="74" t="s">
        <v>50</v>
      </c>
      <c r="AC28" s="142"/>
    </row>
    <row r="29" spans="2:29" ht="13.5">
      <c r="B29" s="37"/>
      <c r="C29" s="59">
        <f t="shared" si="7"/>
        <v>12</v>
      </c>
      <c r="D29" s="51">
        <f t="shared" si="4"/>
        <v>720</v>
      </c>
      <c r="E29" s="102">
        <f t="shared" si="8"/>
        <v>194.5335486686716</v>
      </c>
      <c r="F29" s="63">
        <f t="shared" si="6"/>
        <v>0.027332256656641962</v>
      </c>
      <c r="G29" s="63">
        <f t="shared" si="0"/>
        <v>1.6399353993985177</v>
      </c>
      <c r="H29" s="63">
        <f t="shared" si="1"/>
        <v>1.3939450894887417</v>
      </c>
      <c r="I29" s="63">
        <f t="shared" si="2"/>
        <v>1.4308436359752008</v>
      </c>
      <c r="J29" s="64">
        <f t="shared" si="3"/>
        <v>1.2106823086059548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A29" s="11"/>
      <c r="AB29" s="11"/>
      <c r="AC29" s="142"/>
    </row>
    <row r="30" spans="2:29" ht="13.5">
      <c r="B30" s="37"/>
      <c r="C30" s="59">
        <f t="shared" si="7"/>
        <v>13</v>
      </c>
      <c r="D30" s="51">
        <f t="shared" si="4"/>
        <v>780</v>
      </c>
      <c r="E30" s="102">
        <f t="shared" si="8"/>
        <v>195.950247861827</v>
      </c>
      <c r="F30" s="63">
        <f t="shared" si="6"/>
        <v>0.02024876069086501</v>
      </c>
      <c r="G30" s="63">
        <f t="shared" si="0"/>
        <v>1.2149256414519005</v>
      </c>
      <c r="H30" s="63">
        <f t="shared" si="1"/>
        <v>1.0326867952341168</v>
      </c>
      <c r="I30" s="63">
        <f t="shared" si="2"/>
        <v>1.060022622166783</v>
      </c>
      <c r="J30" s="64">
        <f t="shared" si="3"/>
        <v>0.896918854801867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AA30" s="11"/>
      <c r="AB30" s="11"/>
      <c r="AC30" s="142"/>
    </row>
    <row r="31" spans="2:29" ht="13.5">
      <c r="B31" s="37"/>
      <c r="C31" s="59">
        <f t="shared" si="7"/>
        <v>14</v>
      </c>
      <c r="D31" s="51">
        <f t="shared" si="4"/>
        <v>840</v>
      </c>
      <c r="E31" s="102">
        <f t="shared" si="8"/>
        <v>196.99979175033624</v>
      </c>
      <c r="F31" s="63">
        <f t="shared" si="6"/>
        <v>0.015001041248318803</v>
      </c>
      <c r="G31" s="63">
        <f t="shared" si="0"/>
        <v>0.9000624748991282</v>
      </c>
      <c r="H31" s="63">
        <f t="shared" si="1"/>
        <v>0.7650531036642549</v>
      </c>
      <c r="I31" s="63">
        <f t="shared" si="2"/>
        <v>0.7853045093494893</v>
      </c>
      <c r="J31" s="64">
        <f t="shared" si="3"/>
        <v>0.6644711220942767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AA31" s="11"/>
      <c r="AB31" s="11"/>
      <c r="AC31" s="142"/>
    </row>
    <row r="32" spans="2:29" ht="13.5">
      <c r="B32" s="37"/>
      <c r="C32" s="59">
        <f aca="true" t="shared" si="9" ref="C32:C37">C31+1</f>
        <v>15</v>
      </c>
      <c r="D32" s="51">
        <f>D31+h</f>
        <v>900</v>
      </c>
      <c r="E32" s="102">
        <f aca="true" t="shared" si="10" ref="E32:E37">E31+(1/6)*(G31+2*H31+2*I31+J31)</f>
        <v>197.77733322083972</v>
      </c>
      <c r="F32" s="63">
        <f t="shared" si="6"/>
        <v>0.01111333389580138</v>
      </c>
      <c r="G32" s="63">
        <f t="shared" si="0"/>
        <v>0.6668000337480828</v>
      </c>
      <c r="H32" s="63">
        <f t="shared" si="1"/>
        <v>0.5667800286858737</v>
      </c>
      <c r="I32" s="63">
        <f t="shared" si="2"/>
        <v>0.5817830294452064</v>
      </c>
      <c r="J32" s="64">
        <f t="shared" si="3"/>
        <v>0.49226512491452157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AA32" s="11"/>
      <c r="AB32" s="11"/>
      <c r="AC32" s="142"/>
    </row>
    <row r="33" spans="2:29" ht="13.5">
      <c r="B33" s="37"/>
      <c r="C33" s="59">
        <f t="shared" si="9"/>
        <v>16</v>
      </c>
      <c r="D33" s="51">
        <f>D32+h</f>
        <v>960</v>
      </c>
      <c r="E33" s="102">
        <f t="shared" si="10"/>
        <v>198.35336509999385</v>
      </c>
      <c r="F33" s="63">
        <f t="shared" si="6"/>
        <v>0.008233174500030693</v>
      </c>
      <c r="G33" s="63">
        <f t="shared" si="0"/>
        <v>0.4939904700018416</v>
      </c>
      <c r="H33" s="63">
        <f t="shared" si="1"/>
        <v>0.4198918995015677</v>
      </c>
      <c r="I33" s="63">
        <f t="shared" si="2"/>
        <v>0.4310066850766048</v>
      </c>
      <c r="J33" s="64">
        <f t="shared" si="3"/>
        <v>0.36468846447886616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AA33" s="11"/>
      <c r="AB33" s="11"/>
      <c r="AC33" s="142"/>
    </row>
    <row r="34" spans="2:29" ht="13.5">
      <c r="B34" s="37"/>
      <c r="C34" s="59">
        <f t="shared" si="9"/>
        <v>17</v>
      </c>
      <c r="D34" s="51">
        <f>D33+h</f>
        <v>1020</v>
      </c>
      <c r="E34" s="102">
        <f t="shared" si="10"/>
        <v>198.7801111172667</v>
      </c>
      <c r="F34" s="63">
        <f t="shared" si="6"/>
        <v>0.006099444413666499</v>
      </c>
      <c r="G34" s="63">
        <f t="shared" si="0"/>
        <v>0.36596666481998996</v>
      </c>
      <c r="H34" s="63">
        <f t="shared" si="1"/>
        <v>0.31107166509698914</v>
      </c>
      <c r="I34" s="63">
        <f t="shared" si="2"/>
        <v>0.3193059150554456</v>
      </c>
      <c r="J34" s="64">
        <f t="shared" si="3"/>
        <v>0.2701748903033563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42"/>
    </row>
    <row r="35" spans="2:29" ht="13.5">
      <c r="B35" s="37"/>
      <c r="C35" s="59">
        <f t="shared" si="9"/>
        <v>18</v>
      </c>
      <c r="D35" s="51">
        <f>D34+h</f>
        <v>1080</v>
      </c>
      <c r="E35" s="102">
        <f t="shared" si="10"/>
        <v>199.09626056983808</v>
      </c>
      <c r="F35" s="63">
        <f t="shared" si="6"/>
        <v>0.0045186971508095475</v>
      </c>
      <c r="G35" s="63">
        <f t="shared" si="0"/>
        <v>0.27112182904857285</v>
      </c>
      <c r="H35" s="63">
        <f t="shared" si="1"/>
        <v>0.2304535546912856</v>
      </c>
      <c r="I35" s="63">
        <f t="shared" si="2"/>
        <v>0.23655379584488267</v>
      </c>
      <c r="J35" s="64">
        <f t="shared" si="3"/>
        <v>0.20015569029510738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42"/>
    </row>
    <row r="36" spans="2:29" ht="13.5">
      <c r="B36" s="37"/>
      <c r="C36" s="59">
        <f t="shared" si="9"/>
        <v>19</v>
      </c>
      <c r="D36" s="51">
        <f>D35+h</f>
        <v>1140</v>
      </c>
      <c r="E36" s="102">
        <f t="shared" si="10"/>
        <v>199.33047593990742</v>
      </c>
      <c r="F36" s="63">
        <f t="shared" si="6"/>
        <v>0.0033476203004628724</v>
      </c>
      <c r="G36" s="63">
        <f t="shared" si="0"/>
        <v>0.20085721802777234</v>
      </c>
      <c r="H36" s="63">
        <f t="shared" si="1"/>
        <v>0.1707286353236115</v>
      </c>
      <c r="I36" s="63">
        <f t="shared" si="2"/>
        <v>0.17524792272923362</v>
      </c>
      <c r="J36" s="64">
        <f t="shared" si="3"/>
        <v>0.14828284120900426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42"/>
    </row>
    <row r="37" spans="2:29" ht="14.25" thickBot="1">
      <c r="B37" s="37"/>
      <c r="C37" s="60">
        <f t="shared" si="9"/>
        <v>20</v>
      </c>
      <c r="D37" s="61">
        <f t="shared" si="4"/>
        <v>1200</v>
      </c>
      <c r="E37" s="116">
        <f t="shared" si="10"/>
        <v>199.50399146913117</v>
      </c>
      <c r="F37" s="65">
        <f t="shared" si="6"/>
        <v>0.0024800426543442056</v>
      </c>
      <c r="G37" s="65">
        <f t="shared" si="0"/>
        <v>0.14880255926065233</v>
      </c>
      <c r="H37" s="65">
        <f t="shared" si="1"/>
        <v>0.1264821753715495</v>
      </c>
      <c r="I37" s="65">
        <f t="shared" si="2"/>
        <v>0.12983023295491725</v>
      </c>
      <c r="J37" s="66">
        <f t="shared" si="3"/>
        <v>0.10985348937416983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2"/>
    </row>
    <row r="38" spans="2:29" ht="13.5">
      <c r="B38" s="37"/>
      <c r="C38" s="11"/>
      <c r="D38" s="11"/>
      <c r="E38" s="11"/>
      <c r="F38" s="25"/>
      <c r="G38" s="25"/>
      <c r="H38" s="25"/>
      <c r="I38" s="25"/>
      <c r="J38" s="25"/>
      <c r="K38" s="11"/>
      <c r="L38" s="11"/>
      <c r="V38" s="11"/>
      <c r="W38" s="11"/>
      <c r="X38" s="11"/>
      <c r="Y38" s="11"/>
      <c r="Z38" s="11"/>
      <c r="AA38" s="11"/>
      <c r="AB38" s="11"/>
      <c r="AC38" s="142"/>
    </row>
    <row r="39" spans="2:29" ht="14.25" thickBot="1">
      <c r="B39" s="42"/>
      <c r="C39" s="43"/>
      <c r="D39" s="43"/>
      <c r="E39" s="43"/>
      <c r="F39" s="44"/>
      <c r="G39" s="44"/>
      <c r="H39" s="44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4"/>
    </row>
    <row r="40" ht="14.25" thickTop="1"/>
    <row r="42" ht="14.25" thickBot="1"/>
    <row r="43" spans="2:29" ht="14.25" thickTop="1">
      <c r="B43" s="39"/>
      <c r="C43" s="40"/>
      <c r="D43" s="40"/>
      <c r="E43" s="40"/>
      <c r="F43" s="41"/>
      <c r="G43" s="41"/>
      <c r="H43" s="41"/>
      <c r="I43" s="41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41" t="s">
        <v>157</v>
      </c>
    </row>
    <row r="44" spans="2:29" ht="15.75">
      <c r="B44" s="37"/>
      <c r="C44" s="117" t="s">
        <v>133</v>
      </c>
      <c r="D44" s="11"/>
      <c r="E44" s="11"/>
      <c r="F44" s="25"/>
      <c r="G44" s="25"/>
      <c r="H44" s="25"/>
      <c r="I44" s="25"/>
      <c r="J44" s="25"/>
      <c r="K44" s="11"/>
      <c r="L44" s="2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42"/>
    </row>
    <row r="45" spans="2:29" ht="15.75">
      <c r="B45" s="37"/>
      <c r="C45" s="90" t="s">
        <v>84</v>
      </c>
      <c r="D45" s="49">
        <v>0.2</v>
      </c>
      <c r="E45" s="12" t="s">
        <v>83</v>
      </c>
      <c r="F45" s="11"/>
      <c r="G45" s="25"/>
      <c r="H45" s="131" t="s">
        <v>146</v>
      </c>
      <c r="K45" s="11"/>
      <c r="L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42"/>
    </row>
    <row r="46" spans="2:29" ht="13.5">
      <c r="B46" s="37"/>
      <c r="F46" s="11"/>
      <c r="G46" s="25"/>
      <c r="H46" s="131" t="s">
        <v>147</v>
      </c>
      <c r="K46" s="11"/>
      <c r="L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42"/>
    </row>
    <row r="47" spans="2:29" ht="15.75">
      <c r="B47" s="37"/>
      <c r="C47" s="12" t="s">
        <v>85</v>
      </c>
      <c r="D47" s="11"/>
      <c r="E47" s="11"/>
      <c r="F47" s="11"/>
      <c r="G47" s="25"/>
      <c r="H47" s="131" t="s">
        <v>148</v>
      </c>
      <c r="K47" s="11"/>
      <c r="L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42"/>
    </row>
    <row r="48" spans="2:29" ht="15.75">
      <c r="B48" s="37"/>
      <c r="C48" s="89" t="s">
        <v>86</v>
      </c>
      <c r="D48" s="11"/>
      <c r="E48" s="11"/>
      <c r="F48" s="11"/>
      <c r="G48" s="25"/>
      <c r="H48" s="132" t="s">
        <v>125</v>
      </c>
      <c r="I48" s="133" t="s">
        <v>124</v>
      </c>
      <c r="J48" s="134"/>
      <c r="K48" s="11"/>
      <c r="L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42"/>
    </row>
    <row r="49" spans="2:29" ht="13.5">
      <c r="B49" s="37"/>
      <c r="C49" s="11"/>
      <c r="D49" s="11"/>
      <c r="E49" s="11"/>
      <c r="F49" s="11"/>
      <c r="G49" s="25"/>
      <c r="H49" s="127" t="s">
        <v>149</v>
      </c>
      <c r="I49" s="25"/>
      <c r="J49" s="25"/>
      <c r="K49" s="11"/>
      <c r="L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42"/>
    </row>
    <row r="50" spans="2:29" ht="13.5">
      <c r="B50" s="37"/>
      <c r="C50" s="91" t="s">
        <v>87</v>
      </c>
      <c r="D50" s="11"/>
      <c r="E50" s="11"/>
      <c r="F50" s="11"/>
      <c r="G50" s="25"/>
      <c r="H50" s="131" t="s">
        <v>150</v>
      </c>
      <c r="K50" s="11"/>
      <c r="L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42"/>
    </row>
    <row r="51" spans="2:29" ht="13.5">
      <c r="B51" s="37"/>
      <c r="C51" s="92" t="s">
        <v>88</v>
      </c>
      <c r="D51" s="49">
        <v>1000</v>
      </c>
      <c r="E51" s="12" t="s">
        <v>89</v>
      </c>
      <c r="F51" s="11"/>
      <c r="G51" s="25"/>
      <c r="H51" s="104" t="s">
        <v>122</v>
      </c>
      <c r="I51" s="105">
        <f>D62</f>
        <v>200</v>
      </c>
      <c r="J51" s="108"/>
      <c r="K51" s="11"/>
      <c r="L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42"/>
    </row>
    <row r="52" spans="2:29" ht="13.5">
      <c r="B52" s="37"/>
      <c r="C52" s="91" t="s">
        <v>90</v>
      </c>
      <c r="D52" s="11"/>
      <c r="E52" s="11"/>
      <c r="F52" s="11"/>
      <c r="G52" s="25"/>
      <c r="H52" s="103" t="s">
        <v>123</v>
      </c>
      <c r="I52" s="118">
        <f>D68</f>
        <v>0.005</v>
      </c>
      <c r="J52" s="109"/>
      <c r="K52" s="11"/>
      <c r="L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42"/>
    </row>
    <row r="53" spans="2:29" ht="15.75">
      <c r="B53" s="37"/>
      <c r="C53" s="92" t="s">
        <v>91</v>
      </c>
      <c r="D53" s="49">
        <v>5</v>
      </c>
      <c r="E53" s="12" t="s">
        <v>92</v>
      </c>
      <c r="F53" s="11"/>
      <c r="G53" s="25"/>
      <c r="H53" s="106" t="s">
        <v>125</v>
      </c>
      <c r="I53" s="107" t="s">
        <v>124</v>
      </c>
      <c r="J53" s="110"/>
      <c r="K53" s="11"/>
      <c r="L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42"/>
    </row>
    <row r="54" spans="2:29" ht="13.5">
      <c r="B54" s="37"/>
      <c r="C54" s="11"/>
      <c r="D54" s="11"/>
      <c r="E54" s="11"/>
      <c r="F54" s="11"/>
      <c r="G54" s="25"/>
      <c r="K54" s="11"/>
      <c r="L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2"/>
    </row>
    <row r="55" spans="2:29" ht="15.75">
      <c r="B55" s="37"/>
      <c r="C55" s="111" t="s">
        <v>134</v>
      </c>
      <c r="F55" s="11"/>
      <c r="G55" s="25"/>
      <c r="H55" s="100" t="s">
        <v>118</v>
      </c>
      <c r="I55" s="100" t="s">
        <v>1</v>
      </c>
      <c r="J55" s="101" t="s">
        <v>126</v>
      </c>
      <c r="K55" s="11"/>
      <c r="L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2"/>
    </row>
    <row r="56" spans="2:29" ht="13.5">
      <c r="B56" s="37"/>
      <c r="C56" s="92" t="s">
        <v>93</v>
      </c>
      <c r="D56" s="49">
        <v>0</v>
      </c>
      <c r="E56" s="12" t="s">
        <v>79</v>
      </c>
      <c r="F56" s="11"/>
      <c r="G56" s="25"/>
      <c r="H56" s="119">
        <v>0</v>
      </c>
      <c r="I56" s="130">
        <v>0</v>
      </c>
      <c r="J56" s="102">
        <f>$I$51*(1-EXP(-$I$52*H56))</f>
        <v>0</v>
      </c>
      <c r="K56" s="11"/>
      <c r="L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2"/>
    </row>
    <row r="57" spans="2:29" ht="13.5">
      <c r="B57" s="37"/>
      <c r="C57" s="11"/>
      <c r="D57" s="11"/>
      <c r="E57" s="11"/>
      <c r="F57" s="11"/>
      <c r="G57" s="25"/>
      <c r="H57" s="119">
        <v>60</v>
      </c>
      <c r="I57" s="130">
        <v>51.832499999999996</v>
      </c>
      <c r="J57" s="102">
        <f>$I$51*(1-EXP(-$I$52*H57))</f>
        <v>51.83635586365642</v>
      </c>
      <c r="K57" s="11"/>
      <c r="L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42"/>
    </row>
    <row r="58" spans="2:29" ht="13.5">
      <c r="B58" s="37"/>
      <c r="C58" s="111" t="s">
        <v>129</v>
      </c>
      <c r="D58" s="11"/>
      <c r="E58" s="11"/>
      <c r="F58" s="11"/>
      <c r="G58" s="25"/>
      <c r="H58" s="119">
        <v>120</v>
      </c>
      <c r="I58" s="130">
        <v>90.23195971874999</v>
      </c>
      <c r="J58" s="102">
        <f aca="true" t="shared" si="11" ref="J58:J76">200*(1-EXP(-$I$52*H58))</f>
        <v>90.23767278119472</v>
      </c>
      <c r="K58" s="11"/>
      <c r="L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42"/>
    </row>
    <row r="59" spans="2:29" ht="15.75">
      <c r="B59" s="37"/>
      <c r="C59" s="36" t="s">
        <v>122</v>
      </c>
      <c r="D59" s="90" t="s">
        <v>128</v>
      </c>
      <c r="E59" s="11"/>
      <c r="F59" s="11"/>
      <c r="G59" s="25"/>
      <c r="H59" s="119">
        <v>180</v>
      </c>
      <c r="I59" s="130">
        <v>118.67971945813945</v>
      </c>
      <c r="J59" s="102">
        <f t="shared" si="11"/>
        <v>118.68606805188018</v>
      </c>
      <c r="K59" s="11"/>
      <c r="L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42"/>
    </row>
    <row r="60" spans="2:29" ht="15.75">
      <c r="B60" s="37"/>
      <c r="C60" s="90" t="s">
        <v>84</v>
      </c>
      <c r="D60" s="112">
        <f>D45</f>
        <v>0.2</v>
      </c>
      <c r="E60" s="12" t="s">
        <v>83</v>
      </c>
      <c r="F60" s="11"/>
      <c r="G60" s="25"/>
      <c r="H60" s="119">
        <v>240</v>
      </c>
      <c r="I60" s="130">
        <v>139.75488666406937</v>
      </c>
      <c r="J60" s="102">
        <f t="shared" si="11"/>
        <v>139.76115761755955</v>
      </c>
      <c r="K60" s="11"/>
      <c r="L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42"/>
    </row>
    <row r="61" spans="2:29" ht="13.5">
      <c r="B61" s="37"/>
      <c r="C61" s="92" t="s">
        <v>88</v>
      </c>
      <c r="D61" s="112">
        <f>D51</f>
        <v>1000</v>
      </c>
      <c r="E61" s="12" t="s">
        <v>89</v>
      </c>
      <c r="F61" s="11"/>
      <c r="G61" s="25"/>
      <c r="H61" s="119">
        <v>300</v>
      </c>
      <c r="I61" s="130">
        <v>155.3681608489925</v>
      </c>
      <c r="J61" s="102">
        <f t="shared" si="11"/>
        <v>155.37396797031406</v>
      </c>
      <c r="K61" s="11"/>
      <c r="L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42"/>
    </row>
    <row r="62" spans="2:29" ht="13.5">
      <c r="B62" s="37"/>
      <c r="C62" s="92" t="s">
        <v>122</v>
      </c>
      <c r="D62" s="113">
        <f>D60*D61</f>
        <v>200</v>
      </c>
      <c r="E62" s="12" t="s">
        <v>130</v>
      </c>
      <c r="F62" s="11"/>
      <c r="G62" s="25"/>
      <c r="H62" s="119">
        <v>360</v>
      </c>
      <c r="I62" s="130">
        <v>166.9350598629655</v>
      </c>
      <c r="J62" s="102">
        <f t="shared" si="11"/>
        <v>166.9402223556827</v>
      </c>
      <c r="K62" s="11"/>
      <c r="L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42"/>
    </row>
    <row r="63" spans="2:29" ht="13.5">
      <c r="B63" s="37"/>
      <c r="C63" s="11"/>
      <c r="D63" s="11"/>
      <c r="E63" s="11"/>
      <c r="F63" s="11"/>
      <c r="G63" s="25"/>
      <c r="H63" s="119">
        <v>420</v>
      </c>
      <c r="I63" s="130">
        <v>175.5042524112297</v>
      </c>
      <c r="J63" s="102">
        <f t="shared" si="11"/>
        <v>175.50871434940362</v>
      </c>
      <c r="K63" s="11"/>
      <c r="L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42"/>
    </row>
    <row r="64" spans="2:29" ht="13.5">
      <c r="B64" s="37"/>
      <c r="C64" s="92" t="s">
        <v>145</v>
      </c>
      <c r="D64" s="11"/>
      <c r="E64" s="11"/>
      <c r="F64" s="11"/>
      <c r="G64" s="25"/>
      <c r="H64" s="119">
        <v>480</v>
      </c>
      <c r="I64" s="130">
        <v>181.85263159570437</v>
      </c>
      <c r="J64" s="102">
        <f t="shared" si="11"/>
        <v>181.8564093421175</v>
      </c>
      <c r="K64" s="11"/>
      <c r="L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42"/>
    </row>
    <row r="65" spans="2:29" ht="13.5">
      <c r="B65" s="37"/>
      <c r="C65" s="36" t="s">
        <v>123</v>
      </c>
      <c r="D65" s="36" t="s">
        <v>131</v>
      </c>
      <c r="E65" s="11"/>
      <c r="F65" s="11"/>
      <c r="G65" s="25"/>
      <c r="H65" s="119">
        <v>540</v>
      </c>
      <c r="I65" s="130">
        <v>186.55574895978262</v>
      </c>
      <c r="J65" s="102">
        <f t="shared" si="11"/>
        <v>186.55889745205005</v>
      </c>
      <c r="K65" s="11"/>
      <c r="L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42"/>
    </row>
    <row r="66" spans="2:29" ht="13.5">
      <c r="B66" s="37"/>
      <c r="C66" s="36" t="s">
        <v>91</v>
      </c>
      <c r="D66" s="9">
        <f>D53</f>
        <v>5</v>
      </c>
      <c r="E66" s="12" t="s">
        <v>92</v>
      </c>
      <c r="F66" s="11"/>
      <c r="G66" s="25"/>
      <c r="H66" s="119">
        <v>600</v>
      </c>
      <c r="I66" s="130">
        <v>190.03999466999295</v>
      </c>
      <c r="J66" s="102">
        <f t="shared" si="11"/>
        <v>190.0425863264272</v>
      </c>
      <c r="K66" s="11"/>
      <c r="L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42"/>
    </row>
    <row r="67" spans="2:29" ht="13.5">
      <c r="B67" s="37"/>
      <c r="C67" s="36" t="s">
        <v>88</v>
      </c>
      <c r="D67" s="9">
        <f>D51</f>
        <v>1000</v>
      </c>
      <c r="E67" s="12" t="s">
        <v>89</v>
      </c>
      <c r="F67" s="25"/>
      <c r="G67" s="25"/>
      <c r="H67" s="119">
        <v>660</v>
      </c>
      <c r="I67" s="130">
        <v>192.6212545513309</v>
      </c>
      <c r="J67" s="102">
        <f t="shared" si="11"/>
        <v>192.623366519752</v>
      </c>
      <c r="K67" s="11"/>
      <c r="L67" s="11"/>
      <c r="M67" s="11"/>
      <c r="W67" s="11"/>
      <c r="X67" s="11"/>
      <c r="Y67" s="11"/>
      <c r="Z67" s="11"/>
      <c r="AA67" s="11"/>
      <c r="AB67" s="11"/>
      <c r="AC67" s="142"/>
    </row>
    <row r="68" spans="2:29" ht="13.5">
      <c r="B68" s="37"/>
      <c r="C68" s="36" t="s">
        <v>123</v>
      </c>
      <c r="D68" s="113">
        <f>D66/D67</f>
        <v>0.005</v>
      </c>
      <c r="E68" s="12" t="s">
        <v>132</v>
      </c>
      <c r="F68" s="25"/>
      <c r="G68" s="25"/>
      <c r="H68" s="119">
        <v>720</v>
      </c>
      <c r="I68" s="130">
        <v>194.5335486686716</v>
      </c>
      <c r="J68" s="102">
        <f t="shared" si="11"/>
        <v>194.5352555105415</v>
      </c>
      <c r="K68" s="11"/>
      <c r="L68" s="11"/>
      <c r="M68" s="11"/>
      <c r="W68" s="11"/>
      <c r="X68" s="11"/>
      <c r="Y68" s="11"/>
      <c r="Z68" s="11"/>
      <c r="AA68" s="11"/>
      <c r="AB68" s="11"/>
      <c r="AC68" s="142"/>
    </row>
    <row r="69" spans="2:29" ht="13.5">
      <c r="B69" s="37"/>
      <c r="C69" s="11"/>
      <c r="D69" s="11"/>
      <c r="E69" s="11"/>
      <c r="F69" s="25"/>
      <c r="G69" s="25"/>
      <c r="H69" s="119">
        <v>780</v>
      </c>
      <c r="I69" s="130">
        <v>195.950247861827</v>
      </c>
      <c r="J69" s="102">
        <f t="shared" si="11"/>
        <v>195.95161771083914</v>
      </c>
      <c r="K69" s="11"/>
      <c r="L69" s="11"/>
      <c r="M69" s="11"/>
      <c r="W69" s="11"/>
      <c r="X69" s="11"/>
      <c r="Y69" s="11"/>
      <c r="Z69" s="11"/>
      <c r="AA69" s="11"/>
      <c r="AB69" s="11"/>
      <c r="AC69" s="142"/>
    </row>
    <row r="70" spans="2:29" ht="13.5">
      <c r="B70" s="37"/>
      <c r="C70" s="11"/>
      <c r="D70" s="11"/>
      <c r="E70" s="11"/>
      <c r="F70" s="25"/>
      <c r="G70" s="25"/>
      <c r="H70" s="119">
        <v>840</v>
      </c>
      <c r="I70" s="130">
        <v>196.99979175033624</v>
      </c>
      <c r="J70" s="102">
        <f t="shared" si="11"/>
        <v>197.00088463590447</v>
      </c>
      <c r="K70" s="11"/>
      <c r="L70" s="11"/>
      <c r="M70" s="11"/>
      <c r="W70" s="11"/>
      <c r="X70" s="11"/>
      <c r="Y70" s="11"/>
      <c r="Z70" s="11"/>
      <c r="AA70" s="11"/>
      <c r="AB70" s="11"/>
      <c r="AC70" s="142"/>
    </row>
    <row r="71" spans="2:29" ht="13.5">
      <c r="B71" s="37"/>
      <c r="C71" s="11"/>
      <c r="D71" s="11"/>
      <c r="E71" s="11"/>
      <c r="F71" s="25"/>
      <c r="G71" s="25"/>
      <c r="H71" s="119">
        <v>900</v>
      </c>
      <c r="I71" s="130">
        <v>197.77733322083972</v>
      </c>
      <c r="J71" s="102">
        <f t="shared" si="11"/>
        <v>197.77820069235156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42"/>
    </row>
    <row r="72" spans="2:29" ht="13.5">
      <c r="B72" s="37"/>
      <c r="C72" s="11"/>
      <c r="D72" s="11"/>
      <c r="E72" s="11"/>
      <c r="F72" s="25"/>
      <c r="G72" s="25"/>
      <c r="H72" s="119">
        <v>960</v>
      </c>
      <c r="I72" s="130">
        <v>198.35336509999385</v>
      </c>
      <c r="J72" s="102">
        <f t="shared" si="11"/>
        <v>198.35405059019598</v>
      </c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42"/>
    </row>
    <row r="73" spans="2:29" ht="13.5">
      <c r="B73" s="37"/>
      <c r="C73" s="11"/>
      <c r="D73" s="11"/>
      <c r="E73" s="11"/>
      <c r="F73" s="25"/>
      <c r="G73" s="25"/>
      <c r="H73" s="119">
        <v>1020</v>
      </c>
      <c r="I73" s="130">
        <v>198.7801111172667</v>
      </c>
      <c r="J73" s="102">
        <f t="shared" si="11"/>
        <v>198.78065068689688</v>
      </c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42"/>
    </row>
    <row r="74" spans="2:29" ht="13.5">
      <c r="B74" s="37"/>
      <c r="C74" s="11"/>
      <c r="D74" s="11"/>
      <c r="E74" s="11"/>
      <c r="F74" s="25"/>
      <c r="G74" s="25"/>
      <c r="H74" s="119">
        <v>1080</v>
      </c>
      <c r="I74" s="130">
        <v>199.09626056983808</v>
      </c>
      <c r="J74" s="102">
        <f t="shared" si="11"/>
        <v>199.09668381147748</v>
      </c>
      <c r="K74" s="11"/>
      <c r="L74" s="11"/>
      <c r="M74" s="11"/>
      <c r="N74" s="12" t="s">
        <v>153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42"/>
    </row>
    <row r="75" spans="2:29" ht="13.5">
      <c r="B75" s="37"/>
      <c r="C75" s="11"/>
      <c r="D75" s="11"/>
      <c r="E75" s="11"/>
      <c r="F75" s="25"/>
      <c r="G75" s="25"/>
      <c r="H75" s="119">
        <v>1140</v>
      </c>
      <c r="I75" s="130">
        <v>199.33047593990742</v>
      </c>
      <c r="J75" s="102">
        <f t="shared" si="11"/>
        <v>199.33080690850576</v>
      </c>
      <c r="K75" s="11"/>
      <c r="L75" s="11"/>
      <c r="M75" s="11"/>
      <c r="N75" s="12" t="s">
        <v>135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42"/>
    </row>
    <row r="76" spans="2:29" ht="13.5">
      <c r="B76" s="37"/>
      <c r="C76" s="11"/>
      <c r="D76" s="11"/>
      <c r="E76" s="11"/>
      <c r="F76" s="25"/>
      <c r="G76" s="25"/>
      <c r="H76" s="119">
        <v>1200</v>
      </c>
      <c r="I76" s="130">
        <v>199.50399146913117</v>
      </c>
      <c r="J76" s="102">
        <f t="shared" si="11"/>
        <v>199.50424956466674</v>
      </c>
      <c r="K76" s="11"/>
      <c r="L76" s="11"/>
      <c r="M76" s="11"/>
      <c r="N76" s="12" t="s">
        <v>152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42"/>
    </row>
    <row r="77" spans="2:29" ht="13.5">
      <c r="B77" s="37"/>
      <c r="C77" s="11"/>
      <c r="D77" s="11"/>
      <c r="E77" s="11"/>
      <c r="F77" s="25"/>
      <c r="G77" s="25"/>
      <c r="H77" s="25"/>
      <c r="I77" s="25"/>
      <c r="J77" s="25"/>
      <c r="K77" s="11"/>
      <c r="L77" s="11"/>
      <c r="M77" s="11"/>
      <c r="N77" s="12" t="s">
        <v>154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42"/>
    </row>
    <row r="78" spans="2:29" ht="13.5">
      <c r="B78" s="37"/>
      <c r="C78" s="11"/>
      <c r="D78" s="11"/>
      <c r="E78" s="11"/>
      <c r="F78" s="25"/>
      <c r="G78" s="25"/>
      <c r="H78" s="135" t="s">
        <v>151</v>
      </c>
      <c r="I78" s="135"/>
      <c r="J78" s="135"/>
      <c r="K78" s="13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42"/>
    </row>
    <row r="79" spans="2:29" ht="13.5">
      <c r="B79" s="37"/>
      <c r="C79" s="11"/>
      <c r="D79" s="11"/>
      <c r="E79" s="11"/>
      <c r="F79" s="25"/>
      <c r="G79" s="25"/>
      <c r="H79" s="135" t="s">
        <v>158</v>
      </c>
      <c r="I79" s="135"/>
      <c r="J79" s="135"/>
      <c r="K79" s="13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42"/>
    </row>
    <row r="80" spans="2:29" ht="14.25" thickBot="1">
      <c r="B80" s="42"/>
      <c r="C80" s="43"/>
      <c r="D80" s="43"/>
      <c r="E80" s="43"/>
      <c r="F80" s="44"/>
      <c r="G80" s="44"/>
      <c r="H80" s="44"/>
      <c r="I80" s="44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44"/>
    </row>
    <row r="81" ht="14.25" thickTop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:Y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</cols>
  <sheetData>
    <row r="3" ht="12.75">
      <c r="C3" t="s">
        <v>56</v>
      </c>
    </row>
    <row r="4" ht="15.75">
      <c r="Q4" s="5" t="s">
        <v>10</v>
      </c>
    </row>
    <row r="6" spans="17:25" ht="12.75" customHeight="1">
      <c r="Q6" s="137" t="s">
        <v>11</v>
      </c>
      <c r="R6" s="137"/>
      <c r="S6" s="137"/>
      <c r="T6" s="137"/>
      <c r="U6" s="137"/>
      <c r="V6" s="137"/>
      <c r="W6" s="137"/>
      <c r="X6" s="137"/>
      <c r="Y6" s="137"/>
    </row>
    <row r="8" spans="17:23" ht="12.75">
      <c r="Q8" s="2" t="s">
        <v>12</v>
      </c>
      <c r="W8" s="2" t="s">
        <v>27</v>
      </c>
    </row>
    <row r="10" spans="17:25" ht="12.75">
      <c r="Q10" t="s">
        <v>13</v>
      </c>
      <c r="W10" s="139" t="s">
        <v>28</v>
      </c>
      <c r="X10" s="139"/>
      <c r="Y10" s="139"/>
    </row>
    <row r="11" spans="23:25" ht="12.75">
      <c r="W11" s="139" t="s">
        <v>29</v>
      </c>
      <c r="X11" s="139"/>
      <c r="Y11" s="139"/>
    </row>
    <row r="12" spans="18:25" ht="15">
      <c r="R12" s="8" t="s">
        <v>14</v>
      </c>
      <c r="W12" s="139" t="s">
        <v>30</v>
      </c>
      <c r="X12" s="139"/>
      <c r="Y12" s="139"/>
    </row>
    <row r="13" spans="23:25" ht="12.75" customHeight="1">
      <c r="W13" s="138" t="s">
        <v>32</v>
      </c>
      <c r="X13" s="138"/>
      <c r="Y13" s="138"/>
    </row>
    <row r="14" spans="17:25" ht="12.75">
      <c r="Q14" t="s">
        <v>15</v>
      </c>
      <c r="W14" s="139" t="s">
        <v>31</v>
      </c>
      <c r="X14" s="139"/>
      <c r="Y14" s="139"/>
    </row>
    <row r="16" ht="18">
      <c r="R16" s="8" t="s">
        <v>17</v>
      </c>
    </row>
    <row r="18" ht="12.75">
      <c r="Q18" s="6" t="s">
        <v>16</v>
      </c>
    </row>
    <row r="19" ht="12.75">
      <c r="R19" s="3" t="s">
        <v>7</v>
      </c>
    </row>
    <row r="20" ht="18">
      <c r="R20" s="8" t="s">
        <v>18</v>
      </c>
    </row>
    <row r="22" ht="18">
      <c r="R22" s="8" t="s">
        <v>19</v>
      </c>
    </row>
    <row r="24" ht="18">
      <c r="R24" s="8" t="s">
        <v>20</v>
      </c>
    </row>
    <row r="25" ht="14.25">
      <c r="R25" s="7"/>
    </row>
    <row r="26" ht="18">
      <c r="R26" s="8" t="s">
        <v>21</v>
      </c>
    </row>
    <row r="27" ht="14.25">
      <c r="R27" s="7"/>
    </row>
    <row r="28" ht="18">
      <c r="R28" s="8" t="s">
        <v>22</v>
      </c>
    </row>
    <row r="30" ht="12.75">
      <c r="Q30" t="s">
        <v>24</v>
      </c>
    </row>
    <row r="32" ht="15">
      <c r="R32" s="8" t="s">
        <v>23</v>
      </c>
    </row>
    <row r="34" spans="17:25" ht="12.75" customHeight="1">
      <c r="Q34" s="137" t="s">
        <v>33</v>
      </c>
      <c r="R34" s="137"/>
      <c r="S34" s="137"/>
      <c r="T34" s="137"/>
      <c r="U34" s="137"/>
      <c r="V34" s="137"/>
      <c r="W34" s="137"/>
      <c r="X34" s="137"/>
      <c r="Y34" s="137"/>
    </row>
    <row r="39" ht="12.75">
      <c r="G39" s="3" t="s">
        <v>57</v>
      </c>
    </row>
    <row r="44" ht="12.75">
      <c r="C44" t="s">
        <v>55</v>
      </c>
    </row>
    <row r="48" ht="15.75">
      <c r="C48" s="5" t="s">
        <v>10</v>
      </c>
    </row>
    <row r="50" spans="3:11" ht="12.75">
      <c r="C50" s="137" t="s">
        <v>11</v>
      </c>
      <c r="D50" s="137"/>
      <c r="E50" s="137"/>
      <c r="F50" s="137"/>
      <c r="G50" s="137"/>
      <c r="H50" s="137"/>
      <c r="I50" s="137"/>
      <c r="J50" s="137"/>
      <c r="K50" s="137"/>
    </row>
    <row r="52" spans="3:9" ht="12.75">
      <c r="C52" s="2" t="s">
        <v>12</v>
      </c>
      <c r="I52" s="2" t="s">
        <v>27</v>
      </c>
    </row>
    <row r="54" spans="3:11" ht="12.75">
      <c r="C54" t="s">
        <v>13</v>
      </c>
      <c r="I54" s="139" t="s">
        <v>28</v>
      </c>
      <c r="J54" s="139"/>
      <c r="K54" s="139"/>
    </row>
    <row r="55" spans="9:11" ht="12.75">
      <c r="I55" s="139" t="s">
        <v>29</v>
      </c>
      <c r="J55" s="139"/>
      <c r="K55" s="139"/>
    </row>
    <row r="56" spans="4:11" ht="15">
      <c r="D56" s="8" t="s">
        <v>14</v>
      </c>
      <c r="I56" s="139" t="s">
        <v>30</v>
      </c>
      <c r="J56" s="139"/>
      <c r="K56" s="139"/>
    </row>
    <row r="57" spans="9:11" ht="12.75">
      <c r="I57" s="138" t="s">
        <v>32</v>
      </c>
      <c r="J57" s="138"/>
      <c r="K57" s="138"/>
    </row>
    <row r="58" spans="3:11" ht="12.75">
      <c r="C58" t="s">
        <v>15</v>
      </c>
      <c r="I58" s="139" t="s">
        <v>31</v>
      </c>
      <c r="J58" s="139"/>
      <c r="K58" s="139"/>
    </row>
    <row r="60" ht="19.5">
      <c r="D60" s="8" t="s">
        <v>17</v>
      </c>
    </row>
    <row r="62" ht="12.75">
      <c r="C62" s="6" t="s">
        <v>16</v>
      </c>
    </row>
    <row r="63" ht="12.75">
      <c r="D63" s="3" t="s">
        <v>7</v>
      </c>
    </row>
    <row r="64" ht="19.5">
      <c r="D64" s="8" t="s">
        <v>18</v>
      </c>
    </row>
    <row r="66" ht="20.25">
      <c r="D66" s="8" t="s">
        <v>19</v>
      </c>
    </row>
    <row r="68" ht="20.25">
      <c r="D68" s="8" t="s">
        <v>20</v>
      </c>
    </row>
    <row r="69" ht="14.25">
      <c r="D69" s="7"/>
    </row>
    <row r="70" ht="20.25">
      <c r="D70" s="8" t="s">
        <v>21</v>
      </c>
    </row>
    <row r="71" ht="14.25">
      <c r="D71" s="7"/>
    </row>
    <row r="72" ht="20.25">
      <c r="D72" s="8" t="s">
        <v>22</v>
      </c>
    </row>
    <row r="74" ht="12.75">
      <c r="C74" t="s">
        <v>24</v>
      </c>
    </row>
    <row r="76" ht="15">
      <c r="D76" s="8" t="s">
        <v>23</v>
      </c>
    </row>
    <row r="78" spans="3:11" ht="12.75">
      <c r="C78" s="137" t="s">
        <v>33</v>
      </c>
      <c r="D78" s="137"/>
      <c r="E78" s="137"/>
      <c r="F78" s="137"/>
      <c r="G78" s="137"/>
      <c r="H78" s="137"/>
      <c r="I78" s="137"/>
      <c r="J78" s="137"/>
      <c r="K78" s="137"/>
    </row>
  </sheetData>
  <sheetProtection/>
  <mergeCells count="14">
    <mergeCell ref="Q34:Y34"/>
    <mergeCell ref="Q6:Y6"/>
    <mergeCell ref="W10:Y10"/>
    <mergeCell ref="W11:Y11"/>
    <mergeCell ref="W12:Y12"/>
    <mergeCell ref="W13:Y13"/>
    <mergeCell ref="W14:Y14"/>
    <mergeCell ref="C50:K50"/>
    <mergeCell ref="C78:K78"/>
    <mergeCell ref="I57:K57"/>
    <mergeCell ref="I58:K58"/>
    <mergeCell ref="I54:K54"/>
    <mergeCell ref="I55:K55"/>
    <mergeCell ref="I56:K5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57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5:C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99" t="s">
        <v>121</v>
      </c>
      <c r="C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 Soussan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Windows User</cp:lastModifiedBy>
  <cp:lastPrinted>2009-05-25T16:35:21Z</cp:lastPrinted>
  <dcterms:created xsi:type="dcterms:W3CDTF">2009-05-24T06:07:38Z</dcterms:created>
  <dcterms:modified xsi:type="dcterms:W3CDTF">2018-12-11T17:31:45Z</dcterms:modified>
  <cp:category/>
  <cp:version/>
  <cp:contentType/>
  <cp:contentStatus/>
</cp:coreProperties>
</file>